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<sst xmlns="http://schemas.openxmlformats.org/spreadsheetml/2006/main" count="167" uniqueCount="59">
  <si>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</si>
  <si>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</si>
  <si>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</si>
  <si>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</si>
  <si>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</si>
  <si>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</si>
  <si>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</si>
  <si>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</si>
  <si>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</si>
  <si>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</si>
  <si>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</si>
  <si>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</si>
  <si>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</si>
  <si>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</si>
  <si>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</si>
  <si>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</si>
  <si>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</si>
  <si>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</si>
  <si>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</si>
  <si>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</si>
  <si>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</si>
  <si>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</si>
  <si>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</si>
  <si>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</si>
  <si>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</si>
  <si>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</si>
  <si>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</si>
  <si>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長期国債先物オプション</t>
  </si>
  <si>
    <t>Options on 10-year JGB Futures</t>
  </si>
  <si>
    <t>2</t>
  </si>
  <si>
    <t>◎</t>
  </si>
  <si>
    <t>3</t>
  </si>
  <si>
    <t>4</t>
  </si>
  <si>
    <t>5</t>
  </si>
  <si>
    <t>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</si>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</sst>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8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5" t="s">
        <v>4</v>
      </c>
      <c r="B5" s="45" t="s">
        <v>5</v>
      </c>
      <c r="C5" s="32" t="s">
        <v>6</v>
      </c>
      <c r="D5" s="32" t="s">
        <v>7</v>
      </c>
      <c r="E5" s="33"/>
      <c r="F5" s="33" t="s">
        <v>8</v>
      </c>
      <c r="G5" s="33"/>
      <c r="H5" s="33" t="s">
        <v>8</v>
      </c>
      <c r="I5" s="34"/>
      <c r="J5" s="32" t="s">
        <v>9</v>
      </c>
      <c r="K5" s="33"/>
      <c r="L5" s="33" t="s">
        <v>8</v>
      </c>
      <c r="M5" s="33"/>
      <c r="N5" s="33" t="s">
        <v>8</v>
      </c>
      <c r="O5" s="34"/>
      <c r="P5" s="33" t="s">
        <v>10</v>
      </c>
      <c r="Q5" s="33"/>
      <c r="R5" s="34"/>
      <c r="S5" s="32" t="s">
        <v>11</v>
      </c>
      <c r="T5" s="33"/>
      <c r="U5" s="33" t="s">
        <v>8</v>
      </c>
      <c r="V5" s="33"/>
      <c r="W5" s="33" t="s">
        <v>8</v>
      </c>
      <c r="X5" s="34"/>
      <c r="Y5" s="32" t="s">
        <v>12</v>
      </c>
      <c r="Z5" s="33"/>
      <c r="AA5" s="33" t="s">
        <v>8</v>
      </c>
      <c r="AB5" s="33"/>
      <c r="AC5" s="33" t="s">
        <v>8</v>
      </c>
      <c r="AD5" s="34"/>
    </row>
    <row customFormat="1" customHeight="1" ht="17.100000000000001" r="6" s="3" spans="1:30">
      <c r="A6" s="40"/>
      <c r="B6" s="40"/>
      <c r="C6" s="46"/>
      <c r="D6" s="35" t="s">
        <v>13</v>
      </c>
      <c r="E6" s="36"/>
      <c r="F6" s="37" t="s">
        <v>14</v>
      </c>
      <c r="G6" s="38"/>
      <c r="H6" s="36" t="s">
        <v>15</v>
      </c>
      <c r="I6" s="39"/>
      <c r="J6" s="35" t="s">
        <v>13</v>
      </c>
      <c r="K6" s="36"/>
      <c r="L6" s="37" t="s">
        <v>14</v>
      </c>
      <c r="M6" s="38"/>
      <c r="N6" s="36" t="s">
        <v>15</v>
      </c>
      <c r="O6" s="39"/>
      <c r="P6" s="12" t="s">
        <v>13</v>
      </c>
      <c r="Q6" s="13" t="s">
        <v>14</v>
      </c>
      <c r="R6" s="14" t="s">
        <v>16</v>
      </c>
      <c r="S6" s="35" t="s">
        <v>13</v>
      </c>
      <c r="T6" s="36"/>
      <c r="U6" s="37" t="s">
        <v>14</v>
      </c>
      <c r="V6" s="38"/>
      <c r="W6" s="36" t="s">
        <v>15</v>
      </c>
      <c r="X6" s="39"/>
      <c r="Y6" s="35" t="s">
        <v>13</v>
      </c>
      <c r="Z6" s="36"/>
      <c r="AA6" s="37" t="s">
        <v>14</v>
      </c>
      <c r="AB6" s="38"/>
      <c r="AC6" s="36" t="s">
        <v>15</v>
      </c>
      <c r="AD6" s="39"/>
    </row>
    <row customFormat="1" customHeight="1" ht="1.5" r="7" s="3" spans="1:30">
      <c r="A7" s="15"/>
      <c r="B7" s="40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40" t="s">
        <v>17</v>
      </c>
      <c r="B8" s="40"/>
      <c r="C8" s="46"/>
      <c r="D8" s="42" t="s">
        <v>18</v>
      </c>
      <c r="E8" s="43"/>
      <c r="F8" s="43"/>
      <c r="G8" s="43"/>
      <c r="H8" s="43"/>
      <c r="I8" s="44"/>
      <c r="J8" s="42" t="s">
        <v>19</v>
      </c>
      <c r="K8" s="43"/>
      <c r="L8" s="43"/>
      <c r="M8" s="43"/>
      <c r="N8" s="43"/>
      <c r="O8" s="44"/>
      <c r="P8" s="43" t="s">
        <v>20</v>
      </c>
      <c r="Q8" s="43"/>
      <c r="R8" s="44"/>
      <c r="S8" s="42" t="s">
        <v>21</v>
      </c>
      <c r="T8" s="43"/>
      <c r="U8" s="43"/>
      <c r="V8" s="43"/>
      <c r="W8" s="43"/>
      <c r="X8" s="44"/>
      <c r="Y8" s="42" t="s">
        <v>22</v>
      </c>
      <c r="Z8" s="43"/>
      <c r="AA8" s="43"/>
      <c r="AB8" s="43"/>
      <c r="AC8" s="43"/>
      <c r="AD8" s="44"/>
    </row>
    <row customFormat="1" customHeight="1" ht="17.100000000000001" r="9" s="3" spans="1:30">
      <c r="A9" s="41"/>
      <c r="B9" s="41"/>
      <c r="C9" s="30"/>
      <c r="D9" s="30" t="s">
        <v>23</v>
      </c>
      <c r="E9" s="31"/>
      <c r="F9" s="47" t="s">
        <v>24</v>
      </c>
      <c r="G9" s="48"/>
      <c r="H9" s="31" t="s">
        <v>25</v>
      </c>
      <c r="I9" s="49"/>
      <c r="J9" s="30" t="s">
        <v>23</v>
      </c>
      <c r="K9" s="31"/>
      <c r="L9" s="47" t="s">
        <v>24</v>
      </c>
      <c r="M9" s="48"/>
      <c r="N9" s="31" t="s">
        <v>25</v>
      </c>
      <c r="O9" s="49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47" t="s">
        <v>24</v>
      </c>
      <c r="V9" s="48"/>
      <c r="W9" s="31" t="s">
        <v>25</v>
      </c>
      <c r="X9" s="49"/>
      <c r="Y9" s="30" t="s">
        <v>23</v>
      </c>
      <c r="Z9" s="31"/>
      <c r="AA9" s="47" t="s">
        <v>24</v>
      </c>
      <c r="AB9" s="48"/>
      <c r="AC9" s="31" t="s">
        <v>25</v>
      </c>
      <c r="AD9" s="49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130</f>
        <v>130.0</v>
      </c>
      <c r="F10" s="24"/>
      <c r="G10" s="26" t="n">
        <f>89</f>
        <v>89.0</v>
      </c>
      <c r="H10" s="25"/>
      <c r="I10" s="26" t="n">
        <f>219</f>
        <v>219.0</v>
      </c>
      <c r="J10" s="23"/>
      <c r="K10" s="26" t="n">
        <f>28440000</f>
        <v>2.844E7</v>
      </c>
      <c r="L10" s="24"/>
      <c r="M10" s="26" t="n">
        <f>19610000</f>
        <v>1.961E7</v>
      </c>
      <c r="N10" s="25"/>
      <c r="O10" s="26" t="n">
        <f>48050000</f>
        <v>4.805E7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/>
      <c r="T10" s="26" t="n">
        <f>235</f>
        <v>235.0</v>
      </c>
      <c r="U10" s="24"/>
      <c r="V10" s="26" t="n">
        <f>125</f>
        <v>125.0</v>
      </c>
      <c r="W10" s="25"/>
      <c r="X10" s="26" t="n">
        <f>360</f>
        <v>360.0</v>
      </c>
      <c r="Y10" s="23"/>
      <c r="Z10" s="26" t="n">
        <f>822</f>
        <v>822.0</v>
      </c>
      <c r="AA10" s="24"/>
      <c r="AB10" s="26" t="n">
        <f>502</f>
        <v>502.0</v>
      </c>
      <c r="AC10" s="25"/>
      <c r="AD10" s="26" t="n">
        <f>1324</f>
        <v>1324.0</v>
      </c>
    </row>
    <row r="11">
      <c r="A11" s="21" t="s">
        <v>29</v>
      </c>
      <c r="B11" s="22" t="s">
        <v>27</v>
      </c>
      <c r="C11" s="22" t="s">
        <v>28</v>
      </c>
      <c r="D11" s="23" t="s">
        <v>30</v>
      </c>
      <c r="E11" s="26" t="n">
        <f>1532</f>
        <v>1532.0</v>
      </c>
      <c r="F11" s="24" t="s">
        <v>30</v>
      </c>
      <c r="G11" s="26" t="n">
        <f>278</f>
        <v>278.0</v>
      </c>
      <c r="H11" s="25" t="s">
        <v>30</v>
      </c>
      <c r="I11" s="26" t="n">
        <f>1810</f>
        <v>1810.0</v>
      </c>
      <c r="J11" s="23" t="s">
        <v>30</v>
      </c>
      <c r="K11" s="26" t="n">
        <f>407300000</f>
        <v>4.073E8</v>
      </c>
      <c r="L11" s="24" t="s">
        <v>30</v>
      </c>
      <c r="M11" s="26" t="n">
        <f>93250000</f>
        <v>9.325E7</v>
      </c>
      <c r="N11" s="25" t="s">
        <v>30</v>
      </c>
      <c r="O11" s="26" t="n">
        <f>500550000</f>
        <v>5.0055E8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 t="s">
        <v>30</v>
      </c>
      <c r="T11" s="26" t="n">
        <f>2855</f>
        <v>2855.0</v>
      </c>
      <c r="U11" s="24" t="s">
        <v>30</v>
      </c>
      <c r="V11" s="26" t="n">
        <f>465</f>
        <v>465.0</v>
      </c>
      <c r="W11" s="25" t="s">
        <v>30</v>
      </c>
      <c r="X11" s="26" t="n">
        <f>3320</f>
        <v>3320.0</v>
      </c>
      <c r="Y11" s="23"/>
      <c r="Z11" s="26" t="n">
        <f>1937</f>
        <v>1937.0</v>
      </c>
      <c r="AA11" s="24"/>
      <c r="AB11" s="26" t="n">
        <f>746</f>
        <v>746.0</v>
      </c>
      <c r="AC11" s="25"/>
      <c r="AD11" s="26" t="n">
        <f>2683</f>
        <v>2683.0</v>
      </c>
    </row>
    <row r="12">
      <c r="A12" s="21" t="s">
        <v>31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32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33</v>
      </c>
      <c r="B14" s="22" t="s">
        <v>27</v>
      </c>
      <c r="C14" s="22" t="s">
        <v>28</v>
      </c>
      <c r="D14" s="23"/>
      <c r="E14" s="26" t="n">
        <f>600</f>
        <v>600.0</v>
      </c>
      <c r="F14" s="24"/>
      <c r="G14" s="26" t="n">
        <f>9</f>
        <v>9.0</v>
      </c>
      <c r="H14" s="25"/>
      <c r="I14" s="26" t="n">
        <f>609</f>
        <v>609.0</v>
      </c>
      <c r="J14" s="23"/>
      <c r="K14" s="26" t="n">
        <f>114000000</f>
        <v>1.14E8</v>
      </c>
      <c r="L14" s="24"/>
      <c r="M14" s="26" t="n">
        <f>4030000</f>
        <v>4030000.0</v>
      </c>
      <c r="N14" s="25"/>
      <c r="O14" s="26" t="n">
        <f>118030000</f>
        <v>1.1803E8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n">
        <f>1200</f>
        <v>1200.0</v>
      </c>
      <c r="U14" s="24" t="s">
        <v>34</v>
      </c>
      <c r="V14" s="26" t="str">
        <f>"－"</f>
        <v>－</v>
      </c>
      <c r="W14" s="25"/>
      <c r="X14" s="26" t="n">
        <f>1200</f>
        <v>1200.0</v>
      </c>
      <c r="Y14" s="23"/>
      <c r="Z14" s="26" t="n">
        <f>2482</f>
        <v>2482.0</v>
      </c>
      <c r="AA14" s="24"/>
      <c r="AB14" s="26" t="n">
        <f>737</f>
        <v>737.0</v>
      </c>
      <c r="AC14" s="25"/>
      <c r="AD14" s="26" t="n">
        <f>3219</f>
        <v>3219.0</v>
      </c>
    </row>
    <row r="15">
      <c r="A15" s="21" t="s">
        <v>35</v>
      </c>
      <c r="B15" s="22" t="s">
        <v>27</v>
      </c>
      <c r="C15" s="22" t="s">
        <v>28</v>
      </c>
      <c r="D15" s="23"/>
      <c r="E15" s="26" t="n">
        <f>1400</f>
        <v>1400.0</v>
      </c>
      <c r="F15" s="24" t="s">
        <v>34</v>
      </c>
      <c r="G15" s="26" t="n">
        <f>2</f>
        <v>2.0</v>
      </c>
      <c r="H15" s="25"/>
      <c r="I15" s="26" t="n">
        <f>1402</f>
        <v>1402.0</v>
      </c>
      <c r="J15" s="23"/>
      <c r="K15" s="26" t="n">
        <f>235375000</f>
        <v>2.35375E8</v>
      </c>
      <c r="L15" s="24" t="s">
        <v>34</v>
      </c>
      <c r="M15" s="26" t="n">
        <f>210000</f>
        <v>210000.0</v>
      </c>
      <c r="N15" s="25"/>
      <c r="O15" s="26" t="n">
        <f>235585000</f>
        <v>2.35585E8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n">
        <f>2800</f>
        <v>2800.0</v>
      </c>
      <c r="U15" s="24"/>
      <c r="V15" s="26" t="str">
        <f>"－"</f>
        <v>－</v>
      </c>
      <c r="W15" s="25"/>
      <c r="X15" s="26" t="n">
        <f>2800</f>
        <v>2800.0</v>
      </c>
      <c r="Y15" s="23"/>
      <c r="Z15" s="26" t="n">
        <f>2462</f>
        <v>2462.0</v>
      </c>
      <c r="AA15" s="24"/>
      <c r="AB15" s="26" t="n">
        <f>739</f>
        <v>739.0</v>
      </c>
      <c r="AC15" s="25"/>
      <c r="AD15" s="26" t="n">
        <f>3201</f>
        <v>3201.0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52</f>
        <v>52.0</v>
      </c>
      <c r="F16" s="24"/>
      <c r="G16" s="26" t="n">
        <f>29</f>
        <v>29.0</v>
      </c>
      <c r="H16" s="25"/>
      <c r="I16" s="26" t="n">
        <f>81</f>
        <v>81.0</v>
      </c>
      <c r="J16" s="23"/>
      <c r="K16" s="26" t="n">
        <f>5280000</f>
        <v>5280000.0</v>
      </c>
      <c r="L16" s="24"/>
      <c r="M16" s="26" t="n">
        <f>5020000</f>
        <v>5020000.0</v>
      </c>
      <c r="N16" s="25"/>
      <c r="O16" s="26" t="n">
        <f>10300000</f>
        <v>1.03E7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 t="s">
        <v>34</v>
      </c>
      <c r="T16" s="26" t="str">
        <f>"－"</f>
        <v>－</v>
      </c>
      <c r="U16" s="24"/>
      <c r="V16" s="26" t="n">
        <f>10</f>
        <v>10.0</v>
      </c>
      <c r="W16" s="25"/>
      <c r="X16" s="26" t="n">
        <f>10</f>
        <v>10.0</v>
      </c>
      <c r="Y16" s="23"/>
      <c r="Z16" s="26" t="n">
        <f>2492</f>
        <v>2492.0</v>
      </c>
      <c r="AA16" s="24"/>
      <c r="AB16" s="26" t="n">
        <f>768</f>
        <v>768.0</v>
      </c>
      <c r="AC16" s="25"/>
      <c r="AD16" s="26" t="n">
        <f>3260</f>
        <v>3260.0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339</f>
        <v>339.0</v>
      </c>
      <c r="F17" s="24"/>
      <c r="G17" s="26" t="n">
        <f>10</f>
        <v>10.0</v>
      </c>
      <c r="H17" s="25"/>
      <c r="I17" s="26" t="n">
        <f>349</f>
        <v>349.0</v>
      </c>
      <c r="J17" s="23"/>
      <c r="K17" s="26" t="n">
        <f>30770000</f>
        <v>3.077E7</v>
      </c>
      <c r="L17" s="24"/>
      <c r="M17" s="26" t="n">
        <f>800000</f>
        <v>800000.0</v>
      </c>
      <c r="N17" s="25"/>
      <c r="O17" s="26" t="n">
        <f>31570000</f>
        <v>3.157E7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n">
        <f>10</f>
        <v>10.0</v>
      </c>
      <c r="U17" s="24"/>
      <c r="V17" s="26" t="str">
        <f>"－"</f>
        <v>－</v>
      </c>
      <c r="W17" s="25"/>
      <c r="X17" s="26" t="n">
        <f>10</f>
        <v>10.0</v>
      </c>
      <c r="Y17" s="23"/>
      <c r="Z17" s="26" t="n">
        <f>2568</f>
        <v>2568.0</v>
      </c>
      <c r="AA17" s="24"/>
      <c r="AB17" s="26" t="n">
        <f>778</f>
        <v>778.0</v>
      </c>
      <c r="AC17" s="25"/>
      <c r="AD17" s="26" t="n">
        <f>3346</f>
        <v>3346.0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460</f>
        <v>460.0</v>
      </c>
      <c r="F18" s="24"/>
      <c r="G18" s="26" t="n">
        <f>86</f>
        <v>86.0</v>
      </c>
      <c r="H18" s="25"/>
      <c r="I18" s="26" t="n">
        <f>546</f>
        <v>546.0</v>
      </c>
      <c r="J18" s="23"/>
      <c r="K18" s="26" t="n">
        <f>53725000</f>
        <v>5.3725E7</v>
      </c>
      <c r="L18" s="24"/>
      <c r="M18" s="26" t="n">
        <f>17140000</f>
        <v>1.714E7</v>
      </c>
      <c r="N18" s="25"/>
      <c r="O18" s="26" t="n">
        <f>70865000</f>
        <v>7.0865E7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n">
        <f>210</f>
        <v>210.0</v>
      </c>
      <c r="U18" s="24"/>
      <c r="V18" s="26" t="n">
        <f>30</f>
        <v>30.0</v>
      </c>
      <c r="W18" s="25"/>
      <c r="X18" s="26" t="n">
        <f>240</f>
        <v>240.0</v>
      </c>
      <c r="Y18" s="23"/>
      <c r="Z18" s="26" t="n">
        <f>2627</f>
        <v>2627.0</v>
      </c>
      <c r="AA18" s="24"/>
      <c r="AB18" s="26" t="n">
        <f>857</f>
        <v>857.0</v>
      </c>
      <c r="AC18" s="25"/>
      <c r="AD18" s="26" t="n">
        <f>3484</f>
        <v>3484.0</v>
      </c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42</v>
      </c>
      <c r="B22" s="22" t="s">
        <v>27</v>
      </c>
      <c r="C22" s="22" t="s">
        <v>28</v>
      </c>
      <c r="D22" s="23" t="s">
        <v>34</v>
      </c>
      <c r="E22" s="26" t="n">
        <f>27</f>
        <v>27.0</v>
      </c>
      <c r="F22" s="24"/>
      <c r="G22" s="26" t="n">
        <f>51</f>
        <v>51.0</v>
      </c>
      <c r="H22" s="25"/>
      <c r="I22" s="26" t="n">
        <f>78</f>
        <v>78.0</v>
      </c>
      <c r="J22" s="23"/>
      <c r="K22" s="26" t="n">
        <f>6530000</f>
        <v>6530000.0</v>
      </c>
      <c r="L22" s="24"/>
      <c r="M22" s="26" t="n">
        <f>5160000</f>
        <v>5160000.0</v>
      </c>
      <c r="N22" s="25"/>
      <c r="O22" s="26" t="n">
        <f>11690000</f>
        <v>1.169E7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n">
        <f>10</f>
        <v>10.0</v>
      </c>
      <c r="W22" s="25"/>
      <c r="X22" s="26" t="n">
        <f>10</f>
        <v>10.0</v>
      </c>
      <c r="Y22" s="23"/>
      <c r="Z22" s="26" t="n">
        <f>2633</f>
        <v>2633.0</v>
      </c>
      <c r="AA22" s="24"/>
      <c r="AB22" s="26" t="n">
        <f>867</f>
        <v>867.0</v>
      </c>
      <c r="AC22" s="25"/>
      <c r="AD22" s="26" t="n">
        <f>3500</f>
        <v>3500.0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48</f>
        <v>48.0</v>
      </c>
      <c r="F23" s="24"/>
      <c r="G23" s="26" t="n">
        <f>210</f>
        <v>210.0</v>
      </c>
      <c r="H23" s="25"/>
      <c r="I23" s="26" t="n">
        <f>258</f>
        <v>258.0</v>
      </c>
      <c r="J23" s="23"/>
      <c r="K23" s="26" t="n">
        <f>7840000</f>
        <v>7840000.0</v>
      </c>
      <c r="L23" s="24"/>
      <c r="M23" s="26" t="n">
        <f>10750000</f>
        <v>1.075E7</v>
      </c>
      <c r="N23" s="25"/>
      <c r="O23" s="26" t="n">
        <f>18590000</f>
        <v>1.859E7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n">
        <f>400</f>
        <v>400.0</v>
      </c>
      <c r="W23" s="25"/>
      <c r="X23" s="26" t="n">
        <f>400</f>
        <v>400.0</v>
      </c>
      <c r="Y23" s="23"/>
      <c r="Z23" s="26" t="n">
        <f>2618</f>
        <v>2618.0</v>
      </c>
      <c r="AA23" s="24"/>
      <c r="AB23" s="26" t="n">
        <f>767</f>
        <v>767.0</v>
      </c>
      <c r="AC23" s="25"/>
      <c r="AD23" s="26" t="n">
        <f>3385</f>
        <v>3385.0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43</f>
        <v>43.0</v>
      </c>
      <c r="F24" s="24"/>
      <c r="G24" s="26" t="n">
        <f>30</f>
        <v>30.0</v>
      </c>
      <c r="H24" s="25"/>
      <c r="I24" s="26" t="n">
        <f>73</f>
        <v>73.0</v>
      </c>
      <c r="J24" s="23"/>
      <c r="K24" s="26" t="n">
        <f>8970000</f>
        <v>8970000.0</v>
      </c>
      <c r="L24" s="24"/>
      <c r="M24" s="26" t="n">
        <f>8000000</f>
        <v>8000000.0</v>
      </c>
      <c r="N24" s="25"/>
      <c r="O24" s="26" t="n">
        <f>16970000</f>
        <v>1.697E7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n">
        <f>10</f>
        <v>10.0</v>
      </c>
      <c r="W24" s="25"/>
      <c r="X24" s="26" t="n">
        <f>10</f>
        <v>10.0</v>
      </c>
      <c r="Y24" s="23"/>
      <c r="Z24" s="26" t="n">
        <f>2648</f>
        <v>2648.0</v>
      </c>
      <c r="AA24" s="24"/>
      <c r="AB24" s="26" t="n">
        <f>777</f>
        <v>777.0</v>
      </c>
      <c r="AC24" s="25"/>
      <c r="AD24" s="26" t="n">
        <f>3425</f>
        <v>3425.0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211</f>
        <v>211.0</v>
      </c>
      <c r="F25" s="24"/>
      <c r="G25" s="26" t="n">
        <f>5</f>
        <v>5.0</v>
      </c>
      <c r="H25" s="25"/>
      <c r="I25" s="26" t="n">
        <f>216</f>
        <v>216.0</v>
      </c>
      <c r="J25" s="23"/>
      <c r="K25" s="26" t="n">
        <f>25940000</f>
        <v>2.594E7</v>
      </c>
      <c r="L25" s="24"/>
      <c r="M25" s="26" t="n">
        <f>850000</f>
        <v>850000.0</v>
      </c>
      <c r="N25" s="25"/>
      <c r="O25" s="26" t="n">
        <f>26790000</f>
        <v>2.679E7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n">
        <f>10</f>
        <v>10.0</v>
      </c>
      <c r="U25" s="24"/>
      <c r="V25" s="26" t="str">
        <f>"－"</f>
        <v>－</v>
      </c>
      <c r="W25" s="25"/>
      <c r="X25" s="26" t="n">
        <f>10</f>
        <v>10.0</v>
      </c>
      <c r="Y25" s="23"/>
      <c r="Z25" s="26" t="n">
        <f>2832</f>
        <v>2832.0</v>
      </c>
      <c r="AA25" s="24"/>
      <c r="AB25" s="26" t="n">
        <f>782</f>
        <v>782.0</v>
      </c>
      <c r="AC25" s="25"/>
      <c r="AD25" s="26" t="n">
        <f>3614</f>
        <v>3614.0</v>
      </c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/>
      <c r="E28" s="26" t="n">
        <f>270</f>
        <v>270.0</v>
      </c>
      <c r="F28" s="24"/>
      <c r="G28" s="26" t="n">
        <f>110</f>
        <v>110.0</v>
      </c>
      <c r="H28" s="25"/>
      <c r="I28" s="26" t="n">
        <f>380</f>
        <v>380.0</v>
      </c>
      <c r="J28" s="23"/>
      <c r="K28" s="26" t="n">
        <f>26450000</f>
        <v>2.645E7</v>
      </c>
      <c r="L28" s="24"/>
      <c r="M28" s="26" t="n">
        <f>16400000</f>
        <v>1.64E7</v>
      </c>
      <c r="N28" s="25"/>
      <c r="O28" s="26" t="n">
        <f>42850000</f>
        <v>4.285E7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n">
        <f>270</f>
        <v>270.0</v>
      </c>
      <c r="U28" s="24"/>
      <c r="V28" s="26" t="n">
        <f>100</f>
        <v>100.0</v>
      </c>
      <c r="W28" s="25"/>
      <c r="X28" s="26" t="n">
        <f>370</f>
        <v>370.0</v>
      </c>
      <c r="Y28" s="23"/>
      <c r="Z28" s="26" t="n">
        <f>2977</f>
        <v>2977.0</v>
      </c>
      <c r="AA28" s="24"/>
      <c r="AB28" s="26" t="n">
        <f>826</f>
        <v>826.0</v>
      </c>
      <c r="AC28" s="25"/>
      <c r="AD28" s="26" t="n">
        <f>3803</f>
        <v>3803.0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121</f>
        <v>121.0</v>
      </c>
      <c r="F29" s="24"/>
      <c r="G29" s="26" t="n">
        <f>27</f>
        <v>27.0</v>
      </c>
      <c r="H29" s="25"/>
      <c r="I29" s="26" t="n">
        <f>148</f>
        <v>148.0</v>
      </c>
      <c r="J29" s="23"/>
      <c r="K29" s="26" t="n">
        <f>27110000</f>
        <v>2.711E7</v>
      </c>
      <c r="L29" s="24"/>
      <c r="M29" s="26" t="n">
        <f>3080000</f>
        <v>3080000.0</v>
      </c>
      <c r="N29" s="25"/>
      <c r="O29" s="26" t="n">
        <f>30190000</f>
        <v>3.019E7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n">
        <f>10</f>
        <v>10.0</v>
      </c>
      <c r="W29" s="25"/>
      <c r="X29" s="26" t="n">
        <f>10</f>
        <v>10.0</v>
      </c>
      <c r="Y29" s="23"/>
      <c r="Z29" s="26" t="n">
        <f>3062</f>
        <v>3062.0</v>
      </c>
      <c r="AA29" s="24"/>
      <c r="AB29" s="26" t="n">
        <f>853</f>
        <v>853.0</v>
      </c>
      <c r="AC29" s="25"/>
      <c r="AD29" s="26" t="n">
        <f>3915</f>
        <v>3915.0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356</f>
        <v>356.0</v>
      </c>
      <c r="F30" s="24"/>
      <c r="G30" s="26" t="n">
        <f>251</f>
        <v>251.0</v>
      </c>
      <c r="H30" s="25"/>
      <c r="I30" s="26" t="n">
        <f>607</f>
        <v>607.0</v>
      </c>
      <c r="J30" s="23"/>
      <c r="K30" s="26" t="n">
        <f>65540000</f>
        <v>6.554E7</v>
      </c>
      <c r="L30" s="24"/>
      <c r="M30" s="26" t="n">
        <f>48410000</f>
        <v>4.841E7</v>
      </c>
      <c r="N30" s="25"/>
      <c r="O30" s="26" t="n">
        <f>113950000</f>
        <v>1.1395E8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n">
        <f>180</f>
        <v>180.0</v>
      </c>
      <c r="U30" s="24"/>
      <c r="V30" s="26" t="n">
        <f>75</f>
        <v>75.0</v>
      </c>
      <c r="W30" s="25"/>
      <c r="X30" s="26" t="n">
        <f>255</f>
        <v>255.0</v>
      </c>
      <c r="Y30" s="23"/>
      <c r="Z30" s="26" t="n">
        <f>3268</f>
        <v>3268.0</v>
      </c>
      <c r="AA30" s="24"/>
      <c r="AB30" s="26" t="n">
        <f>1100</f>
        <v>1100.0</v>
      </c>
      <c r="AC30" s="25"/>
      <c r="AD30" s="26" t="n">
        <f>4368</f>
        <v>4368.0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32</f>
        <v>32.0</v>
      </c>
      <c r="F31" s="24"/>
      <c r="G31" s="26" t="n">
        <f>11</f>
        <v>11.0</v>
      </c>
      <c r="H31" s="25" t="s">
        <v>34</v>
      </c>
      <c r="I31" s="26" t="n">
        <f>43</f>
        <v>43.0</v>
      </c>
      <c r="J31" s="23" t="s">
        <v>34</v>
      </c>
      <c r="K31" s="26" t="n">
        <f>5060000</f>
        <v>5060000.0</v>
      </c>
      <c r="L31" s="24"/>
      <c r="M31" s="26" t="n">
        <f>740000</f>
        <v>740000.0</v>
      </c>
      <c r="N31" s="25" t="s">
        <v>34</v>
      </c>
      <c r="O31" s="26" t="n">
        <f>5800000</f>
        <v>5800000.0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 t="s">
        <v>34</v>
      </c>
      <c r="X31" s="26" t="str">
        <f>"－"</f>
        <v>－</v>
      </c>
      <c r="Y31" s="23"/>
      <c r="Z31" s="26" t="n">
        <f>3274</f>
        <v>3274.0</v>
      </c>
      <c r="AA31" s="24"/>
      <c r="AB31" s="26" t="n">
        <f>1109</f>
        <v>1109.0</v>
      </c>
      <c r="AC31" s="25"/>
      <c r="AD31" s="26" t="n">
        <f>4383</f>
        <v>4383.0</v>
      </c>
    </row>
    <row r="32">
      <c r="A32" s="21" t="s">
        <v>52</v>
      </c>
      <c r="B32" s="22" t="s">
        <v>27</v>
      </c>
      <c r="C32" s="22" t="s">
        <v>28</v>
      </c>
      <c r="D32" s="23"/>
      <c r="E32" s="26"/>
      <c r="F32" s="24"/>
      <c r="G32" s="26"/>
      <c r="H32" s="25"/>
      <c r="I32" s="26"/>
      <c r="J32" s="23"/>
      <c r="K32" s="26"/>
      <c r="L32" s="24"/>
      <c r="M32" s="26"/>
      <c r="N32" s="25"/>
      <c r="O32" s="26"/>
      <c r="P32" s="27"/>
      <c r="Q32" s="28"/>
      <c r="R32" s="29"/>
      <c r="S32" s="23"/>
      <c r="T32" s="26"/>
      <c r="U32" s="24"/>
      <c r="V32" s="26"/>
      <c r="W32" s="25"/>
      <c r="X32" s="26"/>
      <c r="Y32" s="23"/>
      <c r="Z32" s="26"/>
      <c r="AA32" s="24"/>
      <c r="AB32" s="26"/>
      <c r="AC32" s="25"/>
      <c r="AD32" s="26"/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 t="n">
        <f>406</f>
        <v>406.0</v>
      </c>
      <c r="F35" s="24"/>
      <c r="G35" s="26" t="n">
        <f>9</f>
        <v>9.0</v>
      </c>
      <c r="H35" s="25"/>
      <c r="I35" s="26" t="n">
        <f>415</f>
        <v>415.0</v>
      </c>
      <c r="J35" s="23"/>
      <c r="K35" s="26" t="n">
        <f>27160000</f>
        <v>2.716E7</v>
      </c>
      <c r="L35" s="24"/>
      <c r="M35" s="26" t="n">
        <f>510000</f>
        <v>510000.0</v>
      </c>
      <c r="N35" s="25"/>
      <c r="O35" s="26" t="n">
        <f>27670000</f>
        <v>2.767E7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n">
        <f>800</f>
        <v>800.0</v>
      </c>
      <c r="U35" s="24"/>
      <c r="V35" s="26" t="str">
        <f>"－"</f>
        <v>－</v>
      </c>
      <c r="W35" s="25"/>
      <c r="X35" s="26" t="n">
        <f>800</f>
        <v>800.0</v>
      </c>
      <c r="Y35" s="23"/>
      <c r="Z35" s="26" t="n">
        <f>3680</f>
        <v>3680.0</v>
      </c>
      <c r="AA35" s="24"/>
      <c r="AB35" s="26" t="n">
        <f>1117</f>
        <v>1117.0</v>
      </c>
      <c r="AC35" s="25"/>
      <c r="AD35" s="26" t="n">
        <f>4797</f>
        <v>4797.0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183</f>
        <v>183.0</v>
      </c>
      <c r="F36" s="24"/>
      <c r="G36" s="26" t="n">
        <f>274</f>
        <v>274.0</v>
      </c>
      <c r="H36" s="25"/>
      <c r="I36" s="26" t="n">
        <f>457</f>
        <v>457.0</v>
      </c>
      <c r="J36" s="23"/>
      <c r="K36" s="26" t="n">
        <f>8070000</f>
        <v>8070000.0</v>
      </c>
      <c r="L36" s="24"/>
      <c r="M36" s="26" t="n">
        <f>21445000</f>
        <v>2.1445E7</v>
      </c>
      <c r="N36" s="25"/>
      <c r="O36" s="26" t="n">
        <f>29515000</f>
        <v>2.9515E7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n">
        <f>260</f>
        <v>260.0</v>
      </c>
      <c r="W36" s="25"/>
      <c r="X36" s="26" t="n">
        <f>260</f>
        <v>260.0</v>
      </c>
      <c r="Y36" s="23"/>
      <c r="Z36" s="26" t="n">
        <f>3748</f>
        <v>3748.0</v>
      </c>
      <c r="AA36" s="24"/>
      <c r="AB36" s="26" t="n">
        <f>1066</f>
        <v>1066.0</v>
      </c>
      <c r="AC36" s="25"/>
      <c r="AD36" s="26" t="n">
        <f>4814</f>
        <v>4814.0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583</f>
        <v>583.0</v>
      </c>
      <c r="F37" s="24"/>
      <c r="G37" s="26" t="n">
        <f>246</f>
        <v>246.0</v>
      </c>
      <c r="H37" s="25"/>
      <c r="I37" s="26" t="n">
        <f>829</f>
        <v>829.0</v>
      </c>
      <c r="J37" s="23"/>
      <c r="K37" s="26" t="n">
        <f>122645000</f>
        <v>1.22645E8</v>
      </c>
      <c r="L37" s="24"/>
      <c r="M37" s="26" t="n">
        <f>17775000</f>
        <v>1.7775E7</v>
      </c>
      <c r="N37" s="25"/>
      <c r="O37" s="26" t="n">
        <f>140420000</f>
        <v>1.4042E8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n">
        <f>950</f>
        <v>950.0</v>
      </c>
      <c r="U37" s="24"/>
      <c r="V37" s="26" t="n">
        <f>50</f>
        <v>50.0</v>
      </c>
      <c r="W37" s="25"/>
      <c r="X37" s="26" t="n">
        <f>1000</f>
        <v>1000.0</v>
      </c>
      <c r="Y37" s="23" t="s">
        <v>30</v>
      </c>
      <c r="Z37" s="26" t="n">
        <f>4257</f>
        <v>4257.0</v>
      </c>
      <c r="AA37" s="24" t="s">
        <v>30</v>
      </c>
      <c r="AB37" s="26" t="n">
        <f>1259</f>
        <v>1259.0</v>
      </c>
      <c r="AC37" s="25" t="s">
        <v>30</v>
      </c>
      <c r="AD37" s="26" t="n">
        <f>5516</f>
        <v>5516.0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226</f>
        <v>226.0</v>
      </c>
      <c r="F38" s="24"/>
      <c r="G38" s="26" t="n">
        <f>80</f>
        <v>80.0</v>
      </c>
      <c r="H38" s="25"/>
      <c r="I38" s="26" t="n">
        <f>306</f>
        <v>306.0</v>
      </c>
      <c r="J38" s="23"/>
      <c r="K38" s="26" t="n">
        <f>14520000</f>
        <v>1.452E7</v>
      </c>
      <c r="L38" s="24"/>
      <c r="M38" s="26" t="n">
        <f>10350000</f>
        <v>1.035E7</v>
      </c>
      <c r="N38" s="25"/>
      <c r="O38" s="26" t="n">
        <f>24870000</f>
        <v>2.487E7</v>
      </c>
      <c r="P38" s="27" t="n">
        <f>650</f>
        <v>650.0</v>
      </c>
      <c r="Q38" s="28" t="n">
        <f>291</f>
        <v>291.0</v>
      </c>
      <c r="R38" s="29" t="n">
        <f>941</f>
        <v>941.0</v>
      </c>
      <c r="S38" s="23"/>
      <c r="T38" s="26" t="n">
        <f>200</f>
        <v>200.0</v>
      </c>
      <c r="U38" s="24"/>
      <c r="V38" s="26" t="n">
        <f>100</f>
        <v>100.0</v>
      </c>
      <c r="W38" s="25"/>
      <c r="X38" s="26" t="n">
        <f>300</f>
        <v>300.0</v>
      </c>
      <c r="Y38" s="23" t="s">
        <v>34</v>
      </c>
      <c r="Z38" s="26" t="n">
        <f>459</f>
        <v>459.0</v>
      </c>
      <c r="AA38" s="24" t="s">
        <v>34</v>
      </c>
      <c r="AB38" s="26" t="n">
        <f>51</f>
        <v>51.0</v>
      </c>
      <c r="AC38" s="25" t="s">
        <v>34</v>
      </c>
      <c r="AD38" s="26" t="n">
        <f>510</f>
        <v>510.0</v>
      </c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BO_DM0033</vt:lpstr>
      <vt:lpstr>BO_DM0033!Print_Titles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2018-10-18T07:09:24Z</dcterms:created>
  <dcterms:modified xsi:type="dcterms:W3CDTF">2020-09-02T23:59:46Z</dcterms:modified>
</cp:coreProperties>
</file>