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<sst xmlns="http://schemas.openxmlformats.org/spreadsheetml/2006/main" count="173" uniqueCount="61">
  <si>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</si>
  <si>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</si>
  <si>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</si>
  <si>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</si>
  <si>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</si>
  <si>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</si>
  <si>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</si>
  <si>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</si>
  <si>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</si>
  <si>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</si>
  <si>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</si>
  <si>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</si>
  <si>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</si>
  <si>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</si>
  <si>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</si>
  <si>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</si>
  <si>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</si>
  <si>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</si>
  <si>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</si>
  <si>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</si>
  <si>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</si>
  <si>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</si>
  <si>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</si>
  <si>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</si>
  <si>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</si>
  <si>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</si>
  <si>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3.1</t>
  </si>
  <si>
    <t>長期国債先物オプション</t>
  </si>
  <si>
    <t>Options on 10-year JGB Futures</t>
  </si>
  <si>
    <t>◎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</si>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</sst>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717</f>
        <v>717.0</v>
      </c>
      <c r="F10" s="24"/>
      <c r="G10" s="26" t="n">
        <f>12</f>
        <v>12.0</v>
      </c>
      <c r="H10" s="25"/>
      <c r="I10" s="26" t="n">
        <f>729</f>
        <v>729.0</v>
      </c>
      <c r="J10" s="23" t="s">
        <v>29</v>
      </c>
      <c r="K10" s="26" t="n">
        <f>261290000</f>
        <v>2.6129E8</v>
      </c>
      <c r="L10" s="24"/>
      <c r="M10" s="26" t="n">
        <f>2730000</f>
        <v>2730000.0</v>
      </c>
      <c r="N10" s="25" t="s">
        <v>29</v>
      </c>
      <c r="O10" s="26" t="n">
        <f>264020000</f>
        <v>2.6402E8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/>
      <c r="T10" s="26" t="n">
        <f>635</f>
        <v>635.0</v>
      </c>
      <c r="U10" s="24"/>
      <c r="V10" s="26" t="n">
        <f>10</f>
        <v>10.0</v>
      </c>
      <c r="W10" s="25"/>
      <c r="X10" s="26" t="n">
        <f>645</f>
        <v>645.0</v>
      </c>
      <c r="Y10" s="23"/>
      <c r="Z10" s="26" t="n">
        <f>1159</f>
        <v>1159.0</v>
      </c>
      <c r="AA10" s="24" t="s">
        <v>30</v>
      </c>
      <c r="AB10" s="26" t="n">
        <f>63</f>
        <v>63.0</v>
      </c>
      <c r="AC10" s="25" t="s">
        <v>30</v>
      </c>
      <c r="AD10" s="26" t="n">
        <f>1222</f>
        <v>1222.0</v>
      </c>
    </row>
    <row r="11">
      <c r="A11" s="21" t="s">
        <v>31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32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33</v>
      </c>
      <c r="B13" s="22" t="s">
        <v>27</v>
      </c>
      <c r="C13" s="22" t="s">
        <v>28</v>
      </c>
      <c r="D13" s="23"/>
      <c r="E13" s="26" t="n">
        <f>577</f>
        <v>577.0</v>
      </c>
      <c r="F13" s="24"/>
      <c r="G13" s="26" t="n">
        <f>40</f>
        <v>40.0</v>
      </c>
      <c r="H13" s="25"/>
      <c r="I13" s="26" t="n">
        <f>617</f>
        <v>617.0</v>
      </c>
      <c r="J13" s="23"/>
      <c r="K13" s="26" t="n">
        <f>187410000</f>
        <v>1.8741E8</v>
      </c>
      <c r="L13" s="24"/>
      <c r="M13" s="26" t="n">
        <f>11400000</f>
        <v>1.14E7</v>
      </c>
      <c r="N13" s="25"/>
      <c r="O13" s="26" t="n">
        <f>198810000</f>
        <v>1.9881E8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n">
        <f>60</f>
        <v>60.0</v>
      </c>
      <c r="U13" s="24" t="s">
        <v>30</v>
      </c>
      <c r="V13" s="26" t="str">
        <f>"－"</f>
        <v>－</v>
      </c>
      <c r="W13" s="25"/>
      <c r="X13" s="26" t="n">
        <f>60</f>
        <v>60.0</v>
      </c>
      <c r="Y13" s="23"/>
      <c r="Z13" s="26" t="n">
        <f>1534</f>
        <v>1534.0</v>
      </c>
      <c r="AA13" s="24"/>
      <c r="AB13" s="26" t="n">
        <f>103</f>
        <v>103.0</v>
      </c>
      <c r="AC13" s="25"/>
      <c r="AD13" s="26" t="n">
        <f>1637</f>
        <v>1637.0</v>
      </c>
    </row>
    <row r="14">
      <c r="A14" s="21" t="s">
        <v>34</v>
      </c>
      <c r="B14" s="22" t="s">
        <v>27</v>
      </c>
      <c r="C14" s="22" t="s">
        <v>28</v>
      </c>
      <c r="D14" s="23"/>
      <c r="E14" s="26" t="n">
        <f>146</f>
        <v>146.0</v>
      </c>
      <c r="F14" s="24"/>
      <c r="G14" s="26" t="n">
        <f>66</f>
        <v>66.0</v>
      </c>
      <c r="H14" s="25"/>
      <c r="I14" s="26" t="n">
        <f>212</f>
        <v>212.0</v>
      </c>
      <c r="J14" s="23"/>
      <c r="K14" s="26" t="n">
        <f>16730000</f>
        <v>1.673E7</v>
      </c>
      <c r="L14" s="24"/>
      <c r="M14" s="26" t="n">
        <f>34730000</f>
        <v>3.473E7</v>
      </c>
      <c r="N14" s="25"/>
      <c r="O14" s="26" t="n">
        <f>51460000</f>
        <v>5.146E7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n">
        <f>111</f>
        <v>111.0</v>
      </c>
      <c r="U14" s="24"/>
      <c r="V14" s="26" t="n">
        <f>10</f>
        <v>10.0</v>
      </c>
      <c r="W14" s="25"/>
      <c r="X14" s="26" t="n">
        <f>121</f>
        <v>121.0</v>
      </c>
      <c r="Y14" s="23"/>
      <c r="Z14" s="26" t="n">
        <f>1670</f>
        <v>1670.0</v>
      </c>
      <c r="AA14" s="24"/>
      <c r="AB14" s="26" t="n">
        <f>168</f>
        <v>168.0</v>
      </c>
      <c r="AC14" s="25"/>
      <c r="AD14" s="26" t="n">
        <f>1838</f>
        <v>1838.0</v>
      </c>
    </row>
    <row r="15">
      <c r="A15" s="21" t="s">
        <v>35</v>
      </c>
      <c r="B15" s="22" t="s">
        <v>27</v>
      </c>
      <c r="C15" s="22" t="s">
        <v>28</v>
      </c>
      <c r="D15" s="23"/>
      <c r="E15" s="26" t="n">
        <f>227</f>
        <v>227.0</v>
      </c>
      <c r="F15" s="24"/>
      <c r="G15" s="26" t="n">
        <f>135</f>
        <v>135.0</v>
      </c>
      <c r="H15" s="25"/>
      <c r="I15" s="26" t="n">
        <f>362</f>
        <v>362.0</v>
      </c>
      <c r="J15" s="23"/>
      <c r="K15" s="26" t="n">
        <f>42760000</f>
        <v>4.276E7</v>
      </c>
      <c r="L15" s="24"/>
      <c r="M15" s="26" t="n">
        <f>26490000</f>
        <v>2.649E7</v>
      </c>
      <c r="N15" s="25"/>
      <c r="O15" s="26" t="n">
        <f>69250000</f>
        <v>6.925E7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n">
        <f>270</f>
        <v>270.0</v>
      </c>
      <c r="U15" s="24"/>
      <c r="V15" s="26" t="n">
        <f>45</f>
        <v>45.0</v>
      </c>
      <c r="W15" s="25"/>
      <c r="X15" s="26" t="n">
        <f>315</f>
        <v>315.0</v>
      </c>
      <c r="Y15" s="23"/>
      <c r="Z15" s="26" t="n">
        <f>1845</f>
        <v>1845.0</v>
      </c>
      <c r="AA15" s="24"/>
      <c r="AB15" s="26" t="n">
        <f>288</f>
        <v>288.0</v>
      </c>
      <c r="AC15" s="25"/>
      <c r="AD15" s="26" t="n">
        <f>2133</f>
        <v>2133.0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252</f>
        <v>252.0</v>
      </c>
      <c r="F16" s="24"/>
      <c r="G16" s="26" t="n">
        <f>28</f>
        <v>28.0</v>
      </c>
      <c r="H16" s="25"/>
      <c r="I16" s="26" t="n">
        <f>280</f>
        <v>280.0</v>
      </c>
      <c r="J16" s="23"/>
      <c r="K16" s="26" t="n">
        <f>52670000</f>
        <v>5.267E7</v>
      </c>
      <c r="L16" s="24"/>
      <c r="M16" s="26" t="n">
        <f>2980000</f>
        <v>2980000.0</v>
      </c>
      <c r="N16" s="25"/>
      <c r="O16" s="26" t="n">
        <f>55650000</f>
        <v>5.565E7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n">
        <f>300</f>
        <v>300.0</v>
      </c>
      <c r="U16" s="24"/>
      <c r="V16" s="26" t="str">
        <f>"－"</f>
        <v>－</v>
      </c>
      <c r="W16" s="25"/>
      <c r="X16" s="26" t="n">
        <f>300</f>
        <v>300.0</v>
      </c>
      <c r="Y16" s="23"/>
      <c r="Z16" s="26" t="n">
        <f>2090</f>
        <v>2090.0</v>
      </c>
      <c r="AA16" s="24"/>
      <c r="AB16" s="26" t="n">
        <f>307</f>
        <v>307.0</v>
      </c>
      <c r="AC16" s="25"/>
      <c r="AD16" s="26" t="n">
        <f>2397</f>
        <v>2397.0</v>
      </c>
    </row>
    <row r="17">
      <c r="A17" s="21" t="s">
        <v>37</v>
      </c>
      <c r="B17" s="22" t="s">
        <v>27</v>
      </c>
      <c r="C17" s="22" t="s">
        <v>28</v>
      </c>
      <c r="D17" s="23" t="s">
        <v>29</v>
      </c>
      <c r="E17" s="26" t="n">
        <f>900</f>
        <v>900.0</v>
      </c>
      <c r="F17" s="24"/>
      <c r="G17" s="26" t="n">
        <f>96</f>
        <v>96.0</v>
      </c>
      <c r="H17" s="25" t="s">
        <v>29</v>
      </c>
      <c r="I17" s="26" t="n">
        <f>996</f>
        <v>996.0</v>
      </c>
      <c r="J17" s="23"/>
      <c r="K17" s="26" t="n">
        <f>182250000</f>
        <v>1.8225E8</v>
      </c>
      <c r="L17" s="24"/>
      <c r="M17" s="26" t="n">
        <f>17890000</f>
        <v>1.789E7</v>
      </c>
      <c r="N17" s="25"/>
      <c r="O17" s="26" t="n">
        <f>200140000</f>
        <v>2.0014E8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 t="s">
        <v>29</v>
      </c>
      <c r="T17" s="26" t="n">
        <f>1700</f>
        <v>1700.0</v>
      </c>
      <c r="U17" s="24"/>
      <c r="V17" s="26" t="n">
        <f>60</f>
        <v>60.0</v>
      </c>
      <c r="W17" s="25" t="s">
        <v>29</v>
      </c>
      <c r="X17" s="26" t="n">
        <f>1760</f>
        <v>1760.0</v>
      </c>
      <c r="Y17" s="23"/>
      <c r="Z17" s="26" t="n">
        <f>2990</f>
        <v>2990.0</v>
      </c>
      <c r="AA17" s="24"/>
      <c r="AB17" s="26" t="n">
        <f>398</f>
        <v>398.0</v>
      </c>
      <c r="AC17" s="25"/>
      <c r="AD17" s="26" t="n">
        <f>3388</f>
        <v>3388.0</v>
      </c>
    </row>
    <row r="18">
      <c r="A18" s="21" t="s">
        <v>38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39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40</v>
      </c>
      <c r="B20" s="22" t="s">
        <v>27</v>
      </c>
      <c r="C20" s="22" t="s">
        <v>28</v>
      </c>
      <c r="D20" s="23"/>
      <c r="E20" s="26" t="n">
        <f>295</f>
        <v>295.0</v>
      </c>
      <c r="F20" s="24"/>
      <c r="G20" s="26" t="n">
        <f>187</f>
        <v>187.0</v>
      </c>
      <c r="H20" s="25"/>
      <c r="I20" s="26" t="n">
        <f>482</f>
        <v>482.0</v>
      </c>
      <c r="J20" s="23"/>
      <c r="K20" s="26" t="n">
        <f>52690000</f>
        <v>5.269E7</v>
      </c>
      <c r="L20" s="24"/>
      <c r="M20" s="26" t="n">
        <f>27280000</f>
        <v>2.728E7</v>
      </c>
      <c r="N20" s="25"/>
      <c r="O20" s="26" t="n">
        <f>79970000</f>
        <v>7.997E7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n">
        <f>394</f>
        <v>394.0</v>
      </c>
      <c r="U20" s="24"/>
      <c r="V20" s="26" t="n">
        <f>100</f>
        <v>100.0</v>
      </c>
      <c r="W20" s="25"/>
      <c r="X20" s="26" t="n">
        <f>494</f>
        <v>494.0</v>
      </c>
      <c r="Y20" s="23"/>
      <c r="Z20" s="26" t="n">
        <f>3250</f>
        <v>3250.0</v>
      </c>
      <c r="AA20" s="24"/>
      <c r="AB20" s="26" t="n">
        <f>563</f>
        <v>563.0</v>
      </c>
      <c r="AC20" s="25"/>
      <c r="AD20" s="26" t="n">
        <f>3813</f>
        <v>3813.0</v>
      </c>
    </row>
    <row r="21">
      <c r="A21" s="21" t="s">
        <v>41</v>
      </c>
      <c r="B21" s="22" t="s">
        <v>27</v>
      </c>
      <c r="C21" s="22" t="s">
        <v>28</v>
      </c>
      <c r="D21" s="23"/>
      <c r="E21" s="26" t="n">
        <f>31</f>
        <v>31.0</v>
      </c>
      <c r="F21" s="24"/>
      <c r="G21" s="26" t="n">
        <f>82</f>
        <v>82.0</v>
      </c>
      <c r="H21" s="25"/>
      <c r="I21" s="26" t="n">
        <f>113</f>
        <v>113.0</v>
      </c>
      <c r="J21" s="23"/>
      <c r="K21" s="26" t="n">
        <f>3620000</f>
        <v>3620000.0</v>
      </c>
      <c r="L21" s="24"/>
      <c r="M21" s="26" t="n">
        <f>15240000</f>
        <v>1.524E7</v>
      </c>
      <c r="N21" s="25"/>
      <c r="O21" s="26" t="n">
        <f>18860000</f>
        <v>1.886E7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n">
        <f>20</f>
        <v>20.0</v>
      </c>
      <c r="U21" s="24"/>
      <c r="V21" s="26" t="str">
        <f>"－"</f>
        <v>－</v>
      </c>
      <c r="W21" s="25"/>
      <c r="X21" s="26" t="n">
        <f>20</f>
        <v>20.0</v>
      </c>
      <c r="Y21" s="23"/>
      <c r="Z21" s="26" t="n">
        <f>3268</f>
        <v>3268.0</v>
      </c>
      <c r="AA21" s="24"/>
      <c r="AB21" s="26" t="n">
        <f>643</f>
        <v>643.0</v>
      </c>
      <c r="AC21" s="25"/>
      <c r="AD21" s="26" t="n">
        <f>3911</f>
        <v>3911.0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509</f>
        <v>509.0</v>
      </c>
      <c r="F22" s="24"/>
      <c r="G22" s="26" t="n">
        <f>96</f>
        <v>96.0</v>
      </c>
      <c r="H22" s="25"/>
      <c r="I22" s="26" t="n">
        <f>605</f>
        <v>605.0</v>
      </c>
      <c r="J22" s="23"/>
      <c r="K22" s="26" t="n">
        <f>61480000</f>
        <v>6.148E7</v>
      </c>
      <c r="L22" s="24"/>
      <c r="M22" s="26" t="n">
        <f>15770000</f>
        <v>1.577E7</v>
      </c>
      <c r="N22" s="25"/>
      <c r="O22" s="26" t="n">
        <f>77250000</f>
        <v>7.725E7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n">
        <f>160</f>
        <v>160.0</v>
      </c>
      <c r="U22" s="24"/>
      <c r="V22" s="26" t="n">
        <f>10</f>
        <v>10.0</v>
      </c>
      <c r="W22" s="25"/>
      <c r="X22" s="26" t="n">
        <f>170</f>
        <v>170.0</v>
      </c>
      <c r="Y22" s="23"/>
      <c r="Z22" s="26" t="n">
        <f>3581</f>
        <v>3581.0</v>
      </c>
      <c r="AA22" s="24"/>
      <c r="AB22" s="26" t="n">
        <f>713</f>
        <v>713.0</v>
      </c>
      <c r="AC22" s="25"/>
      <c r="AD22" s="26" t="n">
        <f>4294</f>
        <v>4294.0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39</f>
        <v>39.0</v>
      </c>
      <c r="F23" s="24"/>
      <c r="G23" s="26" t="n">
        <f>20</f>
        <v>20.0</v>
      </c>
      <c r="H23" s="25"/>
      <c r="I23" s="26" t="n">
        <f>59</f>
        <v>59.0</v>
      </c>
      <c r="J23" s="23"/>
      <c r="K23" s="26" t="n">
        <f>5350000</f>
        <v>5350000.0</v>
      </c>
      <c r="L23" s="24"/>
      <c r="M23" s="26" t="n">
        <f>2090000</f>
        <v>2090000.0</v>
      </c>
      <c r="N23" s="25"/>
      <c r="O23" s="26" t="n">
        <f>7440000</f>
        <v>7440000.0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n">
        <f>11</f>
        <v>11.0</v>
      </c>
      <c r="U23" s="24"/>
      <c r="V23" s="26" t="n">
        <f>1</f>
        <v>1.0</v>
      </c>
      <c r="W23" s="25"/>
      <c r="X23" s="26" t="n">
        <f>12</f>
        <v>12.0</v>
      </c>
      <c r="Y23" s="23"/>
      <c r="Z23" s="26" t="n">
        <f>3598</f>
        <v>3598.0</v>
      </c>
      <c r="AA23" s="24"/>
      <c r="AB23" s="26" t="n">
        <f>725</f>
        <v>725.0</v>
      </c>
      <c r="AC23" s="25"/>
      <c r="AD23" s="26" t="n">
        <f>4323</f>
        <v>4323.0</v>
      </c>
    </row>
    <row r="24">
      <c r="A24" s="21" t="s">
        <v>44</v>
      </c>
      <c r="B24" s="22" t="s">
        <v>27</v>
      </c>
      <c r="C24" s="22" t="s">
        <v>28</v>
      </c>
      <c r="D24" s="23" t="s">
        <v>30</v>
      </c>
      <c r="E24" s="26" t="n">
        <f>6</f>
        <v>6.0</v>
      </c>
      <c r="F24" s="24" t="s">
        <v>30</v>
      </c>
      <c r="G24" s="26" t="n">
        <f>1</f>
        <v>1.0</v>
      </c>
      <c r="H24" s="25" t="s">
        <v>30</v>
      </c>
      <c r="I24" s="26" t="n">
        <f>7</f>
        <v>7.0</v>
      </c>
      <c r="J24" s="23" t="s">
        <v>30</v>
      </c>
      <c r="K24" s="26" t="n">
        <f>1140000</f>
        <v>1140000.0</v>
      </c>
      <c r="L24" s="24" t="s">
        <v>30</v>
      </c>
      <c r="M24" s="26" t="n">
        <f>50000</f>
        <v>50000.0</v>
      </c>
      <c r="N24" s="25" t="s">
        <v>30</v>
      </c>
      <c r="O24" s="26" t="n">
        <f>1190000</f>
        <v>1190000.0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 t="s">
        <v>30</v>
      </c>
      <c r="T24" s="26" t="str">
        <f>"－"</f>
        <v>－</v>
      </c>
      <c r="U24" s="24"/>
      <c r="V24" s="26" t="str">
        <f>"－"</f>
        <v>－</v>
      </c>
      <c r="W24" s="25" t="s">
        <v>30</v>
      </c>
      <c r="X24" s="26" t="str">
        <f>"－"</f>
        <v>－</v>
      </c>
      <c r="Y24" s="23"/>
      <c r="Z24" s="26" t="n">
        <f>3598</f>
        <v>3598.0</v>
      </c>
      <c r="AA24" s="24"/>
      <c r="AB24" s="26" t="n">
        <f>724</f>
        <v>724.0</v>
      </c>
      <c r="AC24" s="25"/>
      <c r="AD24" s="26" t="n">
        <f>4322</f>
        <v>4322.0</v>
      </c>
    </row>
    <row r="25">
      <c r="A25" s="21" t="s">
        <v>45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46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47</v>
      </c>
      <c r="B27" s="22" t="s">
        <v>27</v>
      </c>
      <c r="C27" s="22" t="s">
        <v>28</v>
      </c>
      <c r="D27" s="23"/>
      <c r="E27" s="26" t="n">
        <f>54</f>
        <v>54.0</v>
      </c>
      <c r="F27" s="24"/>
      <c r="G27" s="26" t="n">
        <f>145</f>
        <v>145.0</v>
      </c>
      <c r="H27" s="25"/>
      <c r="I27" s="26" t="n">
        <f>199</f>
        <v>199.0</v>
      </c>
      <c r="J27" s="23"/>
      <c r="K27" s="26" t="n">
        <f>8660000</f>
        <v>8660000.0</v>
      </c>
      <c r="L27" s="24"/>
      <c r="M27" s="26" t="n">
        <f>23650000</f>
        <v>2.365E7</v>
      </c>
      <c r="N27" s="25"/>
      <c r="O27" s="26" t="n">
        <f>32310000</f>
        <v>3.231E7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n">
        <f>10</f>
        <v>10.0</v>
      </c>
      <c r="U27" s="24"/>
      <c r="V27" s="26" t="n">
        <f>110</f>
        <v>110.0</v>
      </c>
      <c r="W27" s="25"/>
      <c r="X27" s="26" t="n">
        <f>120</f>
        <v>120.0</v>
      </c>
      <c r="Y27" s="23"/>
      <c r="Z27" s="26" t="n">
        <f>3647</f>
        <v>3647.0</v>
      </c>
      <c r="AA27" s="24"/>
      <c r="AB27" s="26" t="n">
        <f>824</f>
        <v>824.0</v>
      </c>
      <c r="AC27" s="25"/>
      <c r="AD27" s="26" t="n">
        <f>4471</f>
        <v>4471.0</v>
      </c>
    </row>
    <row r="28">
      <c r="A28" s="21" t="s">
        <v>48</v>
      </c>
      <c r="B28" s="22" t="s">
        <v>27</v>
      </c>
      <c r="C28" s="22" t="s">
        <v>28</v>
      </c>
      <c r="D28" s="23"/>
      <c r="E28" s="26" t="n">
        <f>145</f>
        <v>145.0</v>
      </c>
      <c r="F28" s="24" t="s">
        <v>29</v>
      </c>
      <c r="G28" s="26" t="n">
        <f>272</f>
        <v>272.0</v>
      </c>
      <c r="H28" s="25"/>
      <c r="I28" s="26" t="n">
        <f>417</f>
        <v>417.0</v>
      </c>
      <c r="J28" s="23"/>
      <c r="K28" s="26" t="n">
        <f>16110000</f>
        <v>1.611E7</v>
      </c>
      <c r="L28" s="24"/>
      <c r="M28" s="26" t="n">
        <f>53990000</f>
        <v>5.399E7</v>
      </c>
      <c r="N28" s="25"/>
      <c r="O28" s="26" t="n">
        <f>70100000</f>
        <v>7.01E7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n">
        <f>132</f>
        <v>132.0</v>
      </c>
      <c r="U28" s="24"/>
      <c r="V28" s="26" t="n">
        <f>260</f>
        <v>260.0</v>
      </c>
      <c r="W28" s="25"/>
      <c r="X28" s="26" t="n">
        <f>392</f>
        <v>392.0</v>
      </c>
      <c r="Y28" s="23"/>
      <c r="Z28" s="26" t="n">
        <f>3663</f>
        <v>3663.0</v>
      </c>
      <c r="AA28" s="24"/>
      <c r="AB28" s="26" t="n">
        <f>1090</f>
        <v>1090.0</v>
      </c>
      <c r="AC28" s="25"/>
      <c r="AD28" s="26" t="n">
        <f>4753</f>
        <v>4753.0</v>
      </c>
    </row>
    <row r="29">
      <c r="A29" s="21" t="s">
        <v>49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50</v>
      </c>
      <c r="B30" s="22" t="s">
        <v>27</v>
      </c>
      <c r="C30" s="22" t="s">
        <v>28</v>
      </c>
      <c r="D30" s="23"/>
      <c r="E30" s="26" t="n">
        <f>483</f>
        <v>483.0</v>
      </c>
      <c r="F30" s="24"/>
      <c r="G30" s="26" t="n">
        <f>271</f>
        <v>271.0</v>
      </c>
      <c r="H30" s="25"/>
      <c r="I30" s="26" t="n">
        <f>754</f>
        <v>754.0</v>
      </c>
      <c r="J30" s="23"/>
      <c r="K30" s="26" t="n">
        <f>27400000</f>
        <v>2.74E7</v>
      </c>
      <c r="L30" s="24" t="s">
        <v>29</v>
      </c>
      <c r="M30" s="26" t="n">
        <f>65330000</f>
        <v>6.533E7</v>
      </c>
      <c r="N30" s="25"/>
      <c r="O30" s="26" t="n">
        <f>92730000</f>
        <v>9.273E7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n">
        <f>212</f>
        <v>212.0</v>
      </c>
      <c r="U30" s="24"/>
      <c r="V30" s="26" t="n">
        <f>45</f>
        <v>45.0</v>
      </c>
      <c r="W30" s="25"/>
      <c r="X30" s="26" t="n">
        <f>257</f>
        <v>257.0</v>
      </c>
      <c r="Y30" s="23"/>
      <c r="Z30" s="26" t="n">
        <f>3425</f>
        <v>3425.0</v>
      </c>
      <c r="AA30" s="24"/>
      <c r="AB30" s="26" t="n">
        <f>1310</f>
        <v>1310.0</v>
      </c>
      <c r="AC30" s="25"/>
      <c r="AD30" s="26" t="n">
        <f>4735</f>
        <v>4735.0</v>
      </c>
    </row>
    <row r="31">
      <c r="A31" s="21" t="s">
        <v>51</v>
      </c>
      <c r="B31" s="22" t="s">
        <v>27</v>
      </c>
      <c r="C31" s="22" t="s">
        <v>28</v>
      </c>
      <c r="D31" s="23"/>
      <c r="E31" s="26" t="n">
        <f>150</f>
        <v>150.0</v>
      </c>
      <c r="F31" s="24"/>
      <c r="G31" s="26" t="n">
        <f>259</f>
        <v>259.0</v>
      </c>
      <c r="H31" s="25"/>
      <c r="I31" s="26" t="n">
        <f>409</f>
        <v>409.0</v>
      </c>
      <c r="J31" s="23"/>
      <c r="K31" s="26" t="n">
        <f>47900000</f>
        <v>4.79E7</v>
      </c>
      <c r="L31" s="24"/>
      <c r="M31" s="26" t="n">
        <f>41930000</f>
        <v>4.193E7</v>
      </c>
      <c r="N31" s="25"/>
      <c r="O31" s="26" t="n">
        <f>89830000</f>
        <v>8.983E7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n">
        <f>250</f>
        <v>250.0</v>
      </c>
      <c r="U31" s="24"/>
      <c r="V31" s="26" t="n">
        <f>190</f>
        <v>190.0</v>
      </c>
      <c r="W31" s="25"/>
      <c r="X31" s="26" t="n">
        <f>440</f>
        <v>440.0</v>
      </c>
      <c r="Y31" s="23"/>
      <c r="Z31" s="26" t="n">
        <f>3535</f>
        <v>3535.0</v>
      </c>
      <c r="AA31" s="24"/>
      <c r="AB31" s="26" t="n">
        <f>1445</f>
        <v>1445.0</v>
      </c>
      <c r="AC31" s="25"/>
      <c r="AD31" s="26" t="n">
        <f>4980</f>
        <v>4980.0</v>
      </c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/>
      <c r="E34" s="26" t="n">
        <f>251</f>
        <v>251.0</v>
      </c>
      <c r="F34" s="24"/>
      <c r="G34" s="26" t="n">
        <f>5</f>
        <v>5.0</v>
      </c>
      <c r="H34" s="25"/>
      <c r="I34" s="26" t="n">
        <f>256</f>
        <v>256.0</v>
      </c>
      <c r="J34" s="23"/>
      <c r="K34" s="26" t="n">
        <f>52260000</f>
        <v>5.226E7</v>
      </c>
      <c r="L34" s="24"/>
      <c r="M34" s="26" t="n">
        <f>330000</f>
        <v>330000.0</v>
      </c>
      <c r="N34" s="25"/>
      <c r="O34" s="26" t="n">
        <f>52590000</f>
        <v>5.259E7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n">
        <f>500</f>
        <v>500.0</v>
      </c>
      <c r="U34" s="24"/>
      <c r="V34" s="26" t="str">
        <f>"－"</f>
        <v>－</v>
      </c>
      <c r="W34" s="25"/>
      <c r="X34" s="26" t="n">
        <f>500</f>
        <v>500.0</v>
      </c>
      <c r="Y34" s="23"/>
      <c r="Z34" s="26" t="n">
        <f>3785</f>
        <v>3785.0</v>
      </c>
      <c r="AA34" s="24"/>
      <c r="AB34" s="26" t="n">
        <f>1445</f>
        <v>1445.0</v>
      </c>
      <c r="AC34" s="25"/>
      <c r="AD34" s="26" t="n">
        <f>5230</f>
        <v>5230.0</v>
      </c>
    </row>
    <row r="35">
      <c r="A35" s="21" t="s">
        <v>55</v>
      </c>
      <c r="B35" s="22" t="s">
        <v>27</v>
      </c>
      <c r="C35" s="22" t="s">
        <v>28</v>
      </c>
      <c r="D35" s="23"/>
      <c r="E35" s="26" t="n">
        <f>67</f>
        <v>67.0</v>
      </c>
      <c r="F35" s="24"/>
      <c r="G35" s="26" t="n">
        <f>40</f>
        <v>40.0</v>
      </c>
      <c r="H35" s="25"/>
      <c r="I35" s="26" t="n">
        <f>107</f>
        <v>107.0</v>
      </c>
      <c r="J35" s="23"/>
      <c r="K35" s="26" t="n">
        <f>5990000</f>
        <v>5990000.0</v>
      </c>
      <c r="L35" s="24"/>
      <c r="M35" s="26" t="n">
        <f>12000000</f>
        <v>1.2E7</v>
      </c>
      <c r="N35" s="25"/>
      <c r="O35" s="26" t="n">
        <f>17990000</f>
        <v>1.799E7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n">
        <f>80</f>
        <v>80.0</v>
      </c>
      <c r="U35" s="24"/>
      <c r="V35" s="26" t="n">
        <f>80</f>
        <v>80.0</v>
      </c>
      <c r="W35" s="25"/>
      <c r="X35" s="26" t="n">
        <f>160</f>
        <v>160.0</v>
      </c>
      <c r="Y35" s="23"/>
      <c r="Z35" s="26" t="n">
        <f>3790</f>
        <v>3790.0</v>
      </c>
      <c r="AA35" s="24"/>
      <c r="AB35" s="26" t="n">
        <f>1485</f>
        <v>1485.0</v>
      </c>
      <c r="AC35" s="25"/>
      <c r="AD35" s="26" t="n">
        <f>5275</f>
        <v>5275.0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521</f>
        <v>521.0</v>
      </c>
      <c r="F36" s="24"/>
      <c r="G36" s="26" t="n">
        <f>162</f>
        <v>162.0</v>
      </c>
      <c r="H36" s="25"/>
      <c r="I36" s="26" t="n">
        <f>683</f>
        <v>683.0</v>
      </c>
      <c r="J36" s="23"/>
      <c r="K36" s="26" t="n">
        <f>89410000</f>
        <v>8.941E7</v>
      </c>
      <c r="L36" s="24"/>
      <c r="M36" s="26" t="n">
        <f>25990000</f>
        <v>2.599E7</v>
      </c>
      <c r="N36" s="25"/>
      <c r="O36" s="26" t="n">
        <f>115400000</f>
        <v>1.154E8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n">
        <f>820</f>
        <v>820.0</v>
      </c>
      <c r="U36" s="24" t="s">
        <v>29</v>
      </c>
      <c r="V36" s="26" t="n">
        <f>520</f>
        <v>520.0</v>
      </c>
      <c r="W36" s="25"/>
      <c r="X36" s="26" t="n">
        <f>1340</f>
        <v>1340.0</v>
      </c>
      <c r="Y36" s="23"/>
      <c r="Z36" s="26" t="n">
        <f>4300</f>
        <v>4300.0</v>
      </c>
      <c r="AA36" s="24"/>
      <c r="AB36" s="26" t="n">
        <f>1645</f>
        <v>1645.0</v>
      </c>
      <c r="AC36" s="25"/>
      <c r="AD36" s="26" t="n">
        <f>5945</f>
        <v>5945.0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270</f>
        <v>270.0</v>
      </c>
      <c r="F37" s="24"/>
      <c r="G37" s="26" t="n">
        <f>47</f>
        <v>47.0</v>
      </c>
      <c r="H37" s="25"/>
      <c r="I37" s="26" t="n">
        <f>317</f>
        <v>317.0</v>
      </c>
      <c r="J37" s="23"/>
      <c r="K37" s="26" t="n">
        <f>66245000</f>
        <v>6.6245E7</v>
      </c>
      <c r="L37" s="24"/>
      <c r="M37" s="26" t="n">
        <f>6600000</f>
        <v>6600000.0</v>
      </c>
      <c r="N37" s="25"/>
      <c r="O37" s="26" t="n">
        <f>72845000</f>
        <v>7.2845E7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n">
        <f>225</f>
        <v>225.0</v>
      </c>
      <c r="U37" s="24"/>
      <c r="V37" s="26" t="n">
        <f>30</f>
        <v>30.0</v>
      </c>
      <c r="W37" s="25"/>
      <c r="X37" s="26" t="n">
        <f>255</f>
        <v>255.0</v>
      </c>
      <c r="Y37" s="23" t="s">
        <v>29</v>
      </c>
      <c r="Z37" s="26" t="n">
        <f>4439</f>
        <v>4439.0</v>
      </c>
      <c r="AA37" s="24" t="s">
        <v>29</v>
      </c>
      <c r="AB37" s="26" t="n">
        <f>1691</f>
        <v>1691.0</v>
      </c>
      <c r="AC37" s="25" t="s">
        <v>29</v>
      </c>
      <c r="AD37" s="26" t="n">
        <f>6130</f>
        <v>6130.0</v>
      </c>
    </row>
    <row r="38">
      <c r="A38" s="21" t="s">
        <v>58</v>
      </c>
      <c r="B38" s="22" t="s">
        <v>27</v>
      </c>
      <c r="C38" s="22" t="s">
        <v>28</v>
      </c>
      <c r="D38" s="23"/>
      <c r="E38" s="26" t="n">
        <f>109</f>
        <v>109.0</v>
      </c>
      <c r="F38" s="24"/>
      <c r="G38" s="26" t="n">
        <f>209</f>
        <v>209.0</v>
      </c>
      <c r="H38" s="25"/>
      <c r="I38" s="26" t="n">
        <f>318</f>
        <v>318.0</v>
      </c>
      <c r="J38" s="23"/>
      <c r="K38" s="26" t="n">
        <f>14040000</f>
        <v>1.404E7</v>
      </c>
      <c r="L38" s="24"/>
      <c r="M38" s="26" t="n">
        <f>9420000</f>
        <v>9420000.0</v>
      </c>
      <c r="N38" s="25"/>
      <c r="O38" s="26" t="n">
        <f>23460000</f>
        <v>2.346E7</v>
      </c>
      <c r="P38" s="27" t="n">
        <f>131</f>
        <v>131.0</v>
      </c>
      <c r="Q38" s="28" t="n">
        <f>350</f>
        <v>350.0</v>
      </c>
      <c r="R38" s="29" t="n">
        <f>481</f>
        <v>481.0</v>
      </c>
      <c r="S38" s="23"/>
      <c r="T38" s="26" t="n">
        <f>100</f>
        <v>100.0</v>
      </c>
      <c r="U38" s="24"/>
      <c r="V38" s="26" t="n">
        <f>85</f>
        <v>85.0</v>
      </c>
      <c r="W38" s="25"/>
      <c r="X38" s="26" t="n">
        <f>185</f>
        <v>185.0</v>
      </c>
      <c r="Y38" s="23" t="s">
        <v>30</v>
      </c>
      <c r="Z38" s="26" t="n">
        <f>1045</f>
        <v>1045.0</v>
      </c>
      <c r="AA38" s="24"/>
      <c r="AB38" s="26" t="n">
        <f>312</f>
        <v>312.0</v>
      </c>
      <c r="AC38" s="25"/>
      <c r="AD38" s="26" t="n">
        <f>1357</f>
        <v>1357.0</v>
      </c>
    </row>
    <row r="39">
      <c r="A39" s="21" t="s">
        <v>59</v>
      </c>
      <c r="B39" s="22" t="s">
        <v>27</v>
      </c>
      <c r="C39" s="22" t="s">
        <v>28</v>
      </c>
      <c r="D39" s="23"/>
      <c r="E39" s="26"/>
      <c r="F39" s="24"/>
      <c r="G39" s="26"/>
      <c r="H39" s="25"/>
      <c r="I39" s="26"/>
      <c r="J39" s="23"/>
      <c r="K39" s="26"/>
      <c r="L39" s="24"/>
      <c r="M39" s="26"/>
      <c r="N39" s="25"/>
      <c r="O39" s="26"/>
      <c r="P39" s="27"/>
      <c r="Q39" s="28"/>
      <c r="R39" s="29"/>
      <c r="S39" s="23"/>
      <c r="T39" s="26"/>
      <c r="U39" s="24"/>
      <c r="V39" s="26"/>
      <c r="W39" s="25"/>
      <c r="X39" s="26"/>
      <c r="Y39" s="23"/>
      <c r="Z39" s="26"/>
      <c r="AA39" s="24"/>
      <c r="AB39" s="26"/>
      <c r="AC39" s="25"/>
      <c r="AD39" s="26"/>
    </row>
    <row r="40">
      <c r="A40" s="21" t="s">
        <v>60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