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<sst xmlns="http://schemas.openxmlformats.org/spreadsheetml/2006/main" count="173" uniqueCount="61">
  <si>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</si>
  <si>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</si>
  <si>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</si>
  <si>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</si>
  <si>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</si>
  <si>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</si>
  <si>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</si>
  <si>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</si>
  <si>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</si>
  <si>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</si>
  <si>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</si>
  <si>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</si>
  <si>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</si>
  <si>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</si>
  <si>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</si>
  <si>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</si>
  <si>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</si>
  <si>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</si>
  <si>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</si>
  <si>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</si>
  <si>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</si>
  <si>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</si>
  <si>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</si>
  <si>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</si>
  <si>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</si>
  <si>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</si>
  <si>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</si>
  <si>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長期国債先物オプション</t>
  </si>
  <si>
    <t>Options on 10-year JGB Futures</t>
  </si>
  <si>
    <t>2</t>
  </si>
  <si>
    <t>3</t>
  </si>
  <si>
    <t>4</t>
  </si>
  <si>
    <t>●</t>
  </si>
  <si>
    <t>5</t>
  </si>
  <si>
    <t>◎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</si>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</sst>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 t="n">
        <f>806</f>
        <v>806.0</v>
      </c>
      <c r="F13" s="24" t="s">
        <v>32</v>
      </c>
      <c r="G13" s="26" t="n">
        <f>4</f>
        <v>4.0</v>
      </c>
      <c r="H13" s="25"/>
      <c r="I13" s="26" t="n">
        <f>810</f>
        <v>810.0</v>
      </c>
      <c r="J13" s="23"/>
      <c r="K13" s="26" t="n">
        <f>238220000</f>
        <v>2.3822E8</v>
      </c>
      <c r="L13" s="24" t="s">
        <v>32</v>
      </c>
      <c r="M13" s="26" t="n">
        <f>1060000</f>
        <v>1060000.0</v>
      </c>
      <c r="N13" s="25"/>
      <c r="O13" s="26" t="n">
        <f>239280000</f>
        <v>2.3928E8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n">
        <f>800</f>
        <v>800.0</v>
      </c>
      <c r="U13" s="24" t="s">
        <v>32</v>
      </c>
      <c r="V13" s="26" t="str">
        <f>"－"</f>
        <v>－</v>
      </c>
      <c r="W13" s="25"/>
      <c r="X13" s="26" t="n">
        <f>800</f>
        <v>800.0</v>
      </c>
      <c r="Y13" s="23"/>
      <c r="Z13" s="26" t="n">
        <f>2317</f>
        <v>2317.0</v>
      </c>
      <c r="AA13" s="24" t="s">
        <v>32</v>
      </c>
      <c r="AB13" s="26" t="n">
        <f>81</f>
        <v>81.0</v>
      </c>
      <c r="AC13" s="25"/>
      <c r="AD13" s="26" t="n">
        <f>2398</f>
        <v>2398.0</v>
      </c>
    </row>
    <row r="14">
      <c r="A14" s="21" t="s">
        <v>33</v>
      </c>
      <c r="B14" s="22" t="s">
        <v>27</v>
      </c>
      <c r="C14" s="22" t="s">
        <v>28</v>
      </c>
      <c r="D14" s="23"/>
      <c r="E14" s="26" t="n">
        <f>688</f>
        <v>688.0</v>
      </c>
      <c r="F14" s="24"/>
      <c r="G14" s="26" t="n">
        <f>241</f>
        <v>241.0</v>
      </c>
      <c r="H14" s="25"/>
      <c r="I14" s="26" t="n">
        <f>929</f>
        <v>929.0</v>
      </c>
      <c r="J14" s="23" t="s">
        <v>34</v>
      </c>
      <c r="K14" s="26" t="n">
        <f>262600000</f>
        <v>2.626E8</v>
      </c>
      <c r="L14" s="24" t="s">
        <v>34</v>
      </c>
      <c r="M14" s="26" t="n">
        <f>123630000</f>
        <v>1.2363E8</v>
      </c>
      <c r="N14" s="25" t="s">
        <v>34</v>
      </c>
      <c r="O14" s="26" t="n">
        <f>386230000</f>
        <v>3.8623E8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770</f>
        <v>770.0</v>
      </c>
      <c r="U14" s="24"/>
      <c r="V14" s="26" t="n">
        <f>190</f>
        <v>190.0</v>
      </c>
      <c r="W14" s="25"/>
      <c r="X14" s="26" t="n">
        <f>960</f>
        <v>960.0</v>
      </c>
      <c r="Y14" s="23"/>
      <c r="Z14" s="26" t="n">
        <f>2507</f>
        <v>2507.0</v>
      </c>
      <c r="AA14" s="24"/>
      <c r="AB14" s="26" t="n">
        <f>298</f>
        <v>298.0</v>
      </c>
      <c r="AC14" s="25"/>
      <c r="AD14" s="26" t="n">
        <f>2805</f>
        <v>2805.0</v>
      </c>
    </row>
    <row r="15">
      <c r="A15" s="21" t="s">
        <v>35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36</v>
      </c>
      <c r="B16" s="22" t="s">
        <v>27</v>
      </c>
      <c r="C16" s="22" t="s">
        <v>28</v>
      </c>
      <c r="D16" s="23"/>
      <c r="E16" s="26"/>
      <c r="F16" s="24"/>
      <c r="G16" s="26"/>
      <c r="H16" s="25"/>
      <c r="I16" s="26"/>
      <c r="J16" s="23"/>
      <c r="K16" s="26"/>
      <c r="L16" s="24"/>
      <c r="M16" s="26"/>
      <c r="N16" s="25"/>
      <c r="O16" s="26"/>
      <c r="P16" s="27"/>
      <c r="Q16" s="28"/>
      <c r="R16" s="29"/>
      <c r="S16" s="23"/>
      <c r="T16" s="26"/>
      <c r="U16" s="24"/>
      <c r="V16" s="26"/>
      <c r="W16" s="25"/>
      <c r="X16" s="26"/>
      <c r="Y16" s="23"/>
      <c r="Z16" s="26"/>
      <c r="AA16" s="24"/>
      <c r="AB16" s="26"/>
      <c r="AC16" s="25"/>
      <c r="AD16" s="26"/>
    </row>
    <row r="17">
      <c r="A17" s="21" t="s">
        <v>37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38</v>
      </c>
      <c r="B18" s="22" t="s">
        <v>27</v>
      </c>
      <c r="C18" s="22" t="s">
        <v>28</v>
      </c>
      <c r="D18" s="23"/>
      <c r="E18" s="26" t="n">
        <f>75</f>
        <v>75.0</v>
      </c>
      <c r="F18" s="24"/>
      <c r="G18" s="26" t="n">
        <f>133</f>
        <v>133.0</v>
      </c>
      <c r="H18" s="25"/>
      <c r="I18" s="26" t="n">
        <f>208</f>
        <v>208.0</v>
      </c>
      <c r="J18" s="23"/>
      <c r="K18" s="26" t="n">
        <f>27940000</f>
        <v>2.794E7</v>
      </c>
      <c r="L18" s="24"/>
      <c r="M18" s="26" t="n">
        <f>48310000</f>
        <v>4.831E7</v>
      </c>
      <c r="N18" s="25"/>
      <c r="O18" s="26" t="n">
        <f>76250000</f>
        <v>7.625E7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100</f>
        <v>100.0</v>
      </c>
      <c r="U18" s="24"/>
      <c r="V18" s="26" t="n">
        <f>100</f>
        <v>100.0</v>
      </c>
      <c r="W18" s="25"/>
      <c r="X18" s="26" t="n">
        <f>200</f>
        <v>200.0</v>
      </c>
      <c r="Y18" s="23"/>
      <c r="Z18" s="26" t="n">
        <f>2543</f>
        <v>2543.0</v>
      </c>
      <c r="AA18" s="24"/>
      <c r="AB18" s="26" t="n">
        <f>396</f>
        <v>396.0</v>
      </c>
      <c r="AC18" s="25"/>
      <c r="AD18" s="26" t="n">
        <f>2939</f>
        <v>2939.0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244</f>
        <v>244.0</v>
      </c>
      <c r="F19" s="24" t="s">
        <v>34</v>
      </c>
      <c r="G19" s="26" t="n">
        <f>275</f>
        <v>275.0</v>
      </c>
      <c r="H19" s="25"/>
      <c r="I19" s="26" t="n">
        <f>519</f>
        <v>519.0</v>
      </c>
      <c r="J19" s="23"/>
      <c r="K19" s="26" t="n">
        <f>63110000</f>
        <v>6.311E7</v>
      </c>
      <c r="L19" s="24"/>
      <c r="M19" s="26" t="n">
        <f>87500000</f>
        <v>8.75E7</v>
      </c>
      <c r="N19" s="25"/>
      <c r="O19" s="26" t="n">
        <f>150610000</f>
        <v>1.5061E8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n">
        <f>180</f>
        <v>180.0</v>
      </c>
      <c r="U19" s="24" t="s">
        <v>34</v>
      </c>
      <c r="V19" s="26" t="n">
        <f>290</f>
        <v>290.0</v>
      </c>
      <c r="W19" s="25"/>
      <c r="X19" s="26" t="n">
        <f>470</f>
        <v>470.0</v>
      </c>
      <c r="Y19" s="23"/>
      <c r="Z19" s="26" t="n">
        <f>2762</f>
        <v>2762.0</v>
      </c>
      <c r="AA19" s="24"/>
      <c r="AB19" s="26" t="n">
        <f>661</f>
        <v>661.0</v>
      </c>
      <c r="AC19" s="25"/>
      <c r="AD19" s="26" t="n">
        <f>3423</f>
        <v>3423.0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86</f>
        <v>86.0</v>
      </c>
      <c r="F20" s="24"/>
      <c r="G20" s="26" t="n">
        <f>61</f>
        <v>61.0</v>
      </c>
      <c r="H20" s="25"/>
      <c r="I20" s="26" t="n">
        <f>147</f>
        <v>147.0</v>
      </c>
      <c r="J20" s="23"/>
      <c r="K20" s="26" t="n">
        <f>23120000</f>
        <v>2.312E7</v>
      </c>
      <c r="L20" s="24"/>
      <c r="M20" s="26" t="n">
        <f>28370000</f>
        <v>2.837E7</v>
      </c>
      <c r="N20" s="25"/>
      <c r="O20" s="26" t="n">
        <f>51490000</f>
        <v>5.149E7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70</f>
        <v>70.0</v>
      </c>
      <c r="U20" s="24"/>
      <c r="V20" s="26" t="n">
        <f>60</f>
        <v>60.0</v>
      </c>
      <c r="W20" s="25"/>
      <c r="X20" s="26" t="n">
        <f>130</f>
        <v>130.0</v>
      </c>
      <c r="Y20" s="23"/>
      <c r="Z20" s="26" t="n">
        <f>2812</f>
        <v>2812.0</v>
      </c>
      <c r="AA20" s="24"/>
      <c r="AB20" s="26" t="n">
        <f>692</f>
        <v>692.0</v>
      </c>
      <c r="AC20" s="25"/>
      <c r="AD20" s="26" t="n">
        <f>3504</f>
        <v>3504.0</v>
      </c>
    </row>
    <row r="21">
      <c r="A21" s="21" t="s">
        <v>41</v>
      </c>
      <c r="B21" s="22" t="s">
        <v>27</v>
      </c>
      <c r="C21" s="22" t="s">
        <v>28</v>
      </c>
      <c r="D21" s="23"/>
      <c r="E21" s="26" t="n">
        <f>57</f>
        <v>57.0</v>
      </c>
      <c r="F21" s="24"/>
      <c r="G21" s="26" t="n">
        <f>120</f>
        <v>120.0</v>
      </c>
      <c r="H21" s="25"/>
      <c r="I21" s="26" t="n">
        <f>177</f>
        <v>177.0</v>
      </c>
      <c r="J21" s="23" t="s">
        <v>32</v>
      </c>
      <c r="K21" s="26" t="n">
        <f>5770000</f>
        <v>5770000.0</v>
      </c>
      <c r="L21" s="24"/>
      <c r="M21" s="26" t="n">
        <f>39850000</f>
        <v>3.985E7</v>
      </c>
      <c r="N21" s="25"/>
      <c r="O21" s="26" t="n">
        <f>45620000</f>
        <v>4.562E7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50</f>
        <v>50.0</v>
      </c>
      <c r="U21" s="24"/>
      <c r="V21" s="26" t="n">
        <f>120</f>
        <v>120.0</v>
      </c>
      <c r="W21" s="25"/>
      <c r="X21" s="26" t="n">
        <f>170</f>
        <v>170.0</v>
      </c>
      <c r="Y21" s="23"/>
      <c r="Z21" s="26" t="n">
        <f>2844</f>
        <v>2844.0</v>
      </c>
      <c r="AA21" s="24"/>
      <c r="AB21" s="26" t="n">
        <f>812</f>
        <v>812.0</v>
      </c>
      <c r="AC21" s="25"/>
      <c r="AD21" s="26" t="n">
        <f>3656</f>
        <v>3656.0</v>
      </c>
    </row>
    <row r="22">
      <c r="A22" s="21" t="s">
        <v>42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43</v>
      </c>
      <c r="B23" s="22" t="s">
        <v>27</v>
      </c>
      <c r="C23" s="22" t="s">
        <v>28</v>
      </c>
      <c r="D23" s="23"/>
      <c r="E23" s="26"/>
      <c r="F23" s="24"/>
      <c r="G23" s="26"/>
      <c r="H23" s="25"/>
      <c r="I23" s="26"/>
      <c r="J23" s="23"/>
      <c r="K23" s="26"/>
      <c r="L23" s="24"/>
      <c r="M23" s="26"/>
      <c r="N23" s="25"/>
      <c r="O23" s="26"/>
      <c r="P23" s="27"/>
      <c r="Q23" s="28"/>
      <c r="R23" s="29"/>
      <c r="S23" s="23"/>
      <c r="T23" s="26"/>
      <c r="U23" s="24"/>
      <c r="V23" s="26"/>
      <c r="W23" s="25"/>
      <c r="X23" s="26"/>
      <c r="Y23" s="23"/>
      <c r="Z23" s="26"/>
      <c r="AA23" s="24"/>
      <c r="AB23" s="26"/>
      <c r="AC23" s="25"/>
      <c r="AD23" s="26"/>
    </row>
    <row r="24">
      <c r="A24" s="21" t="s">
        <v>44</v>
      </c>
      <c r="B24" s="22" t="s">
        <v>27</v>
      </c>
      <c r="C24" s="22" t="s">
        <v>28</v>
      </c>
      <c r="D24" s="23"/>
      <c r="E24" s="26" t="n">
        <f>301</f>
        <v>301.0</v>
      </c>
      <c r="F24" s="24"/>
      <c r="G24" s="26" t="n">
        <f>69</f>
        <v>69.0</v>
      </c>
      <c r="H24" s="25"/>
      <c r="I24" s="26" t="n">
        <f>370</f>
        <v>370.0</v>
      </c>
      <c r="J24" s="23"/>
      <c r="K24" s="26" t="n">
        <f>47580000</f>
        <v>4.758E7</v>
      </c>
      <c r="L24" s="24"/>
      <c r="M24" s="26" t="n">
        <f>15390000</f>
        <v>1.539E7</v>
      </c>
      <c r="N24" s="25"/>
      <c r="O24" s="26" t="n">
        <f>62970000</f>
        <v>6.297E7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500</f>
        <v>500.0</v>
      </c>
      <c r="U24" s="24"/>
      <c r="V24" s="26" t="n">
        <f>100</f>
        <v>100.0</v>
      </c>
      <c r="W24" s="25"/>
      <c r="X24" s="26" t="n">
        <f>600</f>
        <v>600.0</v>
      </c>
      <c r="Y24" s="23"/>
      <c r="Z24" s="26" t="n">
        <f>2985</f>
        <v>2985.0</v>
      </c>
      <c r="AA24" s="24"/>
      <c r="AB24" s="26" t="n">
        <f>855</f>
        <v>855.0</v>
      </c>
      <c r="AC24" s="25"/>
      <c r="AD24" s="26" t="n">
        <f>3840</f>
        <v>3840.0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251</f>
        <v>251.0</v>
      </c>
      <c r="F25" s="24"/>
      <c r="G25" s="26" t="n">
        <f>6</f>
        <v>6.0</v>
      </c>
      <c r="H25" s="25"/>
      <c r="I25" s="26" t="n">
        <f>257</f>
        <v>257.0</v>
      </c>
      <c r="J25" s="23"/>
      <c r="K25" s="26" t="n">
        <f>39665000</f>
        <v>3.9665E7</v>
      </c>
      <c r="L25" s="24"/>
      <c r="M25" s="26" t="n">
        <f>1530000</f>
        <v>1530000.0</v>
      </c>
      <c r="N25" s="25"/>
      <c r="O25" s="26" t="n">
        <f>41195000</f>
        <v>4.1195E7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411</f>
        <v>411.0</v>
      </c>
      <c r="U25" s="24"/>
      <c r="V25" s="26" t="str">
        <f>"－"</f>
        <v>－</v>
      </c>
      <c r="W25" s="25"/>
      <c r="X25" s="26" t="n">
        <f>411</f>
        <v>411.0</v>
      </c>
      <c r="Y25" s="23"/>
      <c r="Z25" s="26" t="n">
        <f>3203</f>
        <v>3203.0</v>
      </c>
      <c r="AA25" s="24"/>
      <c r="AB25" s="26" t="n">
        <f>861</f>
        <v>861.0</v>
      </c>
      <c r="AC25" s="25"/>
      <c r="AD25" s="26" t="n">
        <f>4064</f>
        <v>4064.0</v>
      </c>
    </row>
    <row r="26">
      <c r="A26" s="21" t="s">
        <v>46</v>
      </c>
      <c r="B26" s="22" t="s">
        <v>27</v>
      </c>
      <c r="C26" s="22" t="s">
        <v>28</v>
      </c>
      <c r="D26" s="23"/>
      <c r="E26" s="26" t="n">
        <f>76</f>
        <v>76.0</v>
      </c>
      <c r="F26" s="24"/>
      <c r="G26" s="26" t="n">
        <f>124</f>
        <v>124.0</v>
      </c>
      <c r="H26" s="25"/>
      <c r="I26" s="26" t="n">
        <f>200</f>
        <v>200.0</v>
      </c>
      <c r="J26" s="23"/>
      <c r="K26" s="26" t="n">
        <f>16000000</f>
        <v>1.6E7</v>
      </c>
      <c r="L26" s="24"/>
      <c r="M26" s="26" t="n">
        <f>30900000</f>
        <v>3.09E7</v>
      </c>
      <c r="N26" s="25"/>
      <c r="O26" s="26" t="n">
        <f>46900000</f>
        <v>4.69E7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14</f>
        <v>14.0</v>
      </c>
      <c r="U26" s="24"/>
      <c r="V26" s="26" t="n">
        <f>82</f>
        <v>82.0</v>
      </c>
      <c r="W26" s="25"/>
      <c r="X26" s="26" t="n">
        <f>96</f>
        <v>96.0</v>
      </c>
      <c r="Y26" s="23"/>
      <c r="Z26" s="26" t="n">
        <f>3270</f>
        <v>3270.0</v>
      </c>
      <c r="AA26" s="24"/>
      <c r="AB26" s="26" t="n">
        <f>962</f>
        <v>962.0</v>
      </c>
      <c r="AC26" s="25"/>
      <c r="AD26" s="26" t="n">
        <f>4232</f>
        <v>4232.0</v>
      </c>
    </row>
    <row r="27">
      <c r="A27" s="21" t="s">
        <v>47</v>
      </c>
      <c r="B27" s="22" t="s">
        <v>27</v>
      </c>
      <c r="C27" s="22" t="s">
        <v>28</v>
      </c>
      <c r="D27" s="23" t="s">
        <v>32</v>
      </c>
      <c r="E27" s="26" t="n">
        <f>29</f>
        <v>29.0</v>
      </c>
      <c r="F27" s="24"/>
      <c r="G27" s="26" t="n">
        <f>103</f>
        <v>103.0</v>
      </c>
      <c r="H27" s="25"/>
      <c r="I27" s="26" t="n">
        <f>132</f>
        <v>132.0</v>
      </c>
      <c r="J27" s="23"/>
      <c r="K27" s="26" t="n">
        <f>11130000</f>
        <v>1.113E7</v>
      </c>
      <c r="L27" s="24"/>
      <c r="M27" s="26" t="n">
        <f>18320000</f>
        <v>1.832E7</v>
      </c>
      <c r="N27" s="25" t="s">
        <v>32</v>
      </c>
      <c r="O27" s="26" t="n">
        <f>29450000</f>
        <v>2.945E7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n">
        <f>14</f>
        <v>14.0</v>
      </c>
      <c r="U27" s="24"/>
      <c r="V27" s="26" t="n">
        <f>5</f>
        <v>5.0</v>
      </c>
      <c r="W27" s="25"/>
      <c r="X27" s="26" t="n">
        <f>19</f>
        <v>19.0</v>
      </c>
      <c r="Y27" s="23"/>
      <c r="Z27" s="26" t="n">
        <f>3271</f>
        <v>3271.0</v>
      </c>
      <c r="AA27" s="24"/>
      <c r="AB27" s="26" t="n">
        <f>959</f>
        <v>959.0</v>
      </c>
      <c r="AC27" s="25"/>
      <c r="AD27" s="26" t="n">
        <f>4230</f>
        <v>4230.0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119</f>
        <v>119.0</v>
      </c>
      <c r="F28" s="24"/>
      <c r="G28" s="26" t="n">
        <f>10</f>
        <v>10.0</v>
      </c>
      <c r="H28" s="25" t="s">
        <v>32</v>
      </c>
      <c r="I28" s="26" t="n">
        <f>129</f>
        <v>129.0</v>
      </c>
      <c r="J28" s="23"/>
      <c r="K28" s="26" t="n">
        <f>35200000</f>
        <v>3.52E7</v>
      </c>
      <c r="L28" s="24"/>
      <c r="M28" s="26" t="n">
        <f>2300000</f>
        <v>2300000.0</v>
      </c>
      <c r="N28" s="25"/>
      <c r="O28" s="26" t="n">
        <f>37500000</f>
        <v>3.75E7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 t="s">
        <v>32</v>
      </c>
      <c r="T28" s="26" t="n">
        <f>4</f>
        <v>4.0</v>
      </c>
      <c r="U28" s="24"/>
      <c r="V28" s="26" t="str">
        <f>"－"</f>
        <v>－</v>
      </c>
      <c r="W28" s="25" t="s">
        <v>32</v>
      </c>
      <c r="X28" s="26" t="n">
        <f>4</f>
        <v>4.0</v>
      </c>
      <c r="Y28" s="23"/>
      <c r="Z28" s="26" t="n">
        <f>3367</f>
        <v>3367.0</v>
      </c>
      <c r="AA28" s="24"/>
      <c r="AB28" s="26" t="n">
        <f>969</f>
        <v>969.0</v>
      </c>
      <c r="AC28" s="25"/>
      <c r="AD28" s="26" t="n">
        <f>4336</f>
        <v>4336.0</v>
      </c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51</v>
      </c>
      <c r="B31" s="22" t="s">
        <v>27</v>
      </c>
      <c r="C31" s="22" t="s">
        <v>28</v>
      </c>
      <c r="D31" s="23"/>
      <c r="E31" s="26" t="n">
        <f>330</f>
        <v>330.0</v>
      </c>
      <c r="F31" s="24"/>
      <c r="G31" s="26" t="n">
        <f>91</f>
        <v>91.0</v>
      </c>
      <c r="H31" s="25"/>
      <c r="I31" s="26" t="n">
        <f>421</f>
        <v>421.0</v>
      </c>
      <c r="J31" s="23"/>
      <c r="K31" s="26" t="n">
        <f>97300000</f>
        <v>9.73E7</v>
      </c>
      <c r="L31" s="24"/>
      <c r="M31" s="26" t="n">
        <f>24650000</f>
        <v>2.465E7</v>
      </c>
      <c r="N31" s="25"/>
      <c r="O31" s="26" t="n">
        <f>121950000</f>
        <v>1.2195E8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250</f>
        <v>250.0</v>
      </c>
      <c r="U31" s="24"/>
      <c r="V31" s="26" t="n">
        <f>125</f>
        <v>125.0</v>
      </c>
      <c r="W31" s="25"/>
      <c r="X31" s="26" t="n">
        <f>375</f>
        <v>375.0</v>
      </c>
      <c r="Y31" s="23"/>
      <c r="Z31" s="26" t="n">
        <f>3665</f>
        <v>3665.0</v>
      </c>
      <c r="AA31" s="24"/>
      <c r="AB31" s="26" t="n">
        <f>1056</f>
        <v>1056.0</v>
      </c>
      <c r="AC31" s="25"/>
      <c r="AD31" s="26" t="n">
        <f>4721</f>
        <v>4721.0</v>
      </c>
    </row>
    <row r="32">
      <c r="A32" s="21" t="s">
        <v>52</v>
      </c>
      <c r="B32" s="22" t="s">
        <v>27</v>
      </c>
      <c r="C32" s="22" t="s">
        <v>28</v>
      </c>
      <c r="D32" s="23"/>
      <c r="E32" s="26" t="n">
        <f>217</f>
        <v>217.0</v>
      </c>
      <c r="F32" s="24"/>
      <c r="G32" s="26" t="n">
        <f>19</f>
        <v>19.0</v>
      </c>
      <c r="H32" s="25"/>
      <c r="I32" s="26" t="n">
        <f>236</f>
        <v>236.0</v>
      </c>
      <c r="J32" s="23"/>
      <c r="K32" s="26" t="n">
        <f>33850000</f>
        <v>3.385E7</v>
      </c>
      <c r="L32" s="24"/>
      <c r="M32" s="26" t="n">
        <f>2390000</f>
        <v>2390000.0</v>
      </c>
      <c r="N32" s="25"/>
      <c r="O32" s="26" t="n">
        <f>36240000</f>
        <v>3.624E7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n">
        <f>23</f>
        <v>23.0</v>
      </c>
      <c r="U32" s="24"/>
      <c r="V32" s="26" t="str">
        <f>"－"</f>
        <v>－</v>
      </c>
      <c r="W32" s="25"/>
      <c r="X32" s="26" t="n">
        <f>23</f>
        <v>23.0</v>
      </c>
      <c r="Y32" s="23"/>
      <c r="Z32" s="26" t="n">
        <f>3769</f>
        <v>3769.0</v>
      </c>
      <c r="AA32" s="24"/>
      <c r="AB32" s="26" t="n">
        <f>1061</f>
        <v>1061.0</v>
      </c>
      <c r="AC32" s="25"/>
      <c r="AD32" s="26" t="n">
        <f>4830</f>
        <v>4830.0</v>
      </c>
    </row>
    <row r="33">
      <c r="A33" s="21" t="s">
        <v>53</v>
      </c>
      <c r="B33" s="22" t="s">
        <v>27</v>
      </c>
      <c r="C33" s="22" t="s">
        <v>28</v>
      </c>
      <c r="D33" s="23"/>
      <c r="E33" s="26" t="n">
        <f>477</f>
        <v>477.0</v>
      </c>
      <c r="F33" s="24"/>
      <c r="G33" s="26" t="n">
        <f>225</f>
        <v>225.0</v>
      </c>
      <c r="H33" s="25"/>
      <c r="I33" s="26" t="n">
        <f>702</f>
        <v>702.0</v>
      </c>
      <c r="J33" s="23"/>
      <c r="K33" s="26" t="n">
        <f>141950000</f>
        <v>1.4195E8</v>
      </c>
      <c r="L33" s="24"/>
      <c r="M33" s="26" t="n">
        <f>66690000</f>
        <v>6.669E7</v>
      </c>
      <c r="N33" s="25"/>
      <c r="O33" s="26" t="n">
        <f>208640000</f>
        <v>2.0864E8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n">
        <f>620</f>
        <v>620.0</v>
      </c>
      <c r="U33" s="24"/>
      <c r="V33" s="26" t="n">
        <f>200</f>
        <v>200.0</v>
      </c>
      <c r="W33" s="25"/>
      <c r="X33" s="26" t="n">
        <f>820</f>
        <v>820.0</v>
      </c>
      <c r="Y33" s="23"/>
      <c r="Z33" s="26" t="n">
        <f>3962</f>
        <v>3962.0</v>
      </c>
      <c r="AA33" s="24"/>
      <c r="AB33" s="26" t="n">
        <f>1229</f>
        <v>1229.0</v>
      </c>
      <c r="AC33" s="25"/>
      <c r="AD33" s="26" t="n">
        <f>5191</f>
        <v>5191.0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439</f>
        <v>439.0</v>
      </c>
      <c r="F34" s="24"/>
      <c r="G34" s="26" t="n">
        <f>236</f>
        <v>236.0</v>
      </c>
      <c r="H34" s="25"/>
      <c r="I34" s="26" t="n">
        <f>675</f>
        <v>675.0</v>
      </c>
      <c r="J34" s="23"/>
      <c r="K34" s="26" t="n">
        <f>87970000</f>
        <v>8.797E7</v>
      </c>
      <c r="L34" s="24"/>
      <c r="M34" s="26" t="n">
        <f>51160000</f>
        <v>5.116E7</v>
      </c>
      <c r="N34" s="25"/>
      <c r="O34" s="26" t="n">
        <f>139130000</f>
        <v>1.3913E8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n">
        <f>325</f>
        <v>325.0</v>
      </c>
      <c r="U34" s="24"/>
      <c r="V34" s="26" t="n">
        <f>25</f>
        <v>25.0</v>
      </c>
      <c r="W34" s="25"/>
      <c r="X34" s="26" t="n">
        <f>350</f>
        <v>350.0</v>
      </c>
      <c r="Y34" s="23"/>
      <c r="Z34" s="26" t="n">
        <f>4225</f>
        <v>4225.0</v>
      </c>
      <c r="AA34" s="24"/>
      <c r="AB34" s="26" t="n">
        <f>1441</f>
        <v>1441.0</v>
      </c>
      <c r="AC34" s="25"/>
      <c r="AD34" s="26" t="n">
        <f>5666</f>
        <v>5666.0</v>
      </c>
    </row>
    <row r="35">
      <c r="A35" s="21" t="s">
        <v>55</v>
      </c>
      <c r="B35" s="22" t="s">
        <v>27</v>
      </c>
      <c r="C35" s="22" t="s">
        <v>28</v>
      </c>
      <c r="D35" s="23" t="s">
        <v>34</v>
      </c>
      <c r="E35" s="26" t="n">
        <f>817</f>
        <v>817.0</v>
      </c>
      <c r="F35" s="24"/>
      <c r="G35" s="26" t="n">
        <f>156</f>
        <v>156.0</v>
      </c>
      <c r="H35" s="25" t="s">
        <v>34</v>
      </c>
      <c r="I35" s="26" t="n">
        <f>973</f>
        <v>973.0</v>
      </c>
      <c r="J35" s="23"/>
      <c r="K35" s="26" t="n">
        <f>83080000</f>
        <v>8.308E7</v>
      </c>
      <c r="L35" s="24"/>
      <c r="M35" s="26" t="n">
        <f>25540000</f>
        <v>2.554E7</v>
      </c>
      <c r="N35" s="25"/>
      <c r="O35" s="26" t="n">
        <f>108620000</f>
        <v>1.0862E8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 t="s">
        <v>34</v>
      </c>
      <c r="T35" s="26" t="n">
        <f>1420</f>
        <v>1420.0</v>
      </c>
      <c r="U35" s="24"/>
      <c r="V35" s="26" t="n">
        <f>230</f>
        <v>230.0</v>
      </c>
      <c r="W35" s="25" t="s">
        <v>34</v>
      </c>
      <c r="X35" s="26" t="n">
        <f>1650</f>
        <v>1650.0</v>
      </c>
      <c r="Y35" s="23"/>
      <c r="Z35" s="26" t="n">
        <f>4107</f>
        <v>4107.0</v>
      </c>
      <c r="AA35" s="24"/>
      <c r="AB35" s="26" t="n">
        <f>1527</f>
        <v>1527.0</v>
      </c>
      <c r="AC35" s="25"/>
      <c r="AD35" s="26" t="n">
        <f>5634</f>
        <v>5634.0</v>
      </c>
    </row>
    <row r="36">
      <c r="A36" s="21" t="s">
        <v>56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57</v>
      </c>
      <c r="B37" s="22" t="s">
        <v>27</v>
      </c>
      <c r="C37" s="22" t="s">
        <v>28</v>
      </c>
      <c r="D37" s="23"/>
      <c r="E37" s="26"/>
      <c r="F37" s="24"/>
      <c r="G37" s="26"/>
      <c r="H37" s="25"/>
      <c r="I37" s="26"/>
      <c r="J37" s="23"/>
      <c r="K37" s="26"/>
      <c r="L37" s="24"/>
      <c r="M37" s="26"/>
      <c r="N37" s="25"/>
      <c r="O37" s="26"/>
      <c r="P37" s="27"/>
      <c r="Q37" s="28"/>
      <c r="R37" s="29"/>
      <c r="S37" s="23"/>
      <c r="T37" s="26"/>
      <c r="U37" s="24"/>
      <c r="V37" s="26"/>
      <c r="W37" s="25"/>
      <c r="X37" s="26"/>
      <c r="Y37" s="23"/>
      <c r="Z37" s="26"/>
      <c r="AA37" s="24"/>
      <c r="AB37" s="26"/>
      <c r="AC37" s="25"/>
      <c r="AD37" s="26"/>
    </row>
    <row r="38">
      <c r="A38" s="21" t="s">
        <v>58</v>
      </c>
      <c r="B38" s="22" t="s">
        <v>27</v>
      </c>
      <c r="C38" s="22" t="s">
        <v>28</v>
      </c>
      <c r="D38" s="23"/>
      <c r="E38" s="26" t="n">
        <f>519</f>
        <v>519.0</v>
      </c>
      <c r="F38" s="24"/>
      <c r="G38" s="26" t="n">
        <f>20</f>
        <v>20.0</v>
      </c>
      <c r="H38" s="25"/>
      <c r="I38" s="26" t="n">
        <f>539</f>
        <v>539.0</v>
      </c>
      <c r="J38" s="23"/>
      <c r="K38" s="26" t="n">
        <f>42740000</f>
        <v>4.274E7</v>
      </c>
      <c r="L38" s="24"/>
      <c r="M38" s="26" t="n">
        <f>1200000</f>
        <v>1200000.0</v>
      </c>
      <c r="N38" s="25"/>
      <c r="O38" s="26" t="n">
        <f>43940000</f>
        <v>4.394E7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n">
        <f>430</f>
        <v>430.0</v>
      </c>
      <c r="U38" s="24"/>
      <c r="V38" s="26" t="str">
        <f>"－"</f>
        <v>－</v>
      </c>
      <c r="W38" s="25"/>
      <c r="X38" s="26" t="n">
        <f>430</f>
        <v>430.0</v>
      </c>
      <c r="Y38" s="23"/>
      <c r="Z38" s="26" t="n">
        <f>4411</f>
        <v>4411.0</v>
      </c>
      <c r="AA38" s="24"/>
      <c r="AB38" s="26" t="n">
        <f>1535</f>
        <v>1535.0</v>
      </c>
      <c r="AC38" s="25"/>
      <c r="AD38" s="26" t="n">
        <f>5946</f>
        <v>5946.0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113</f>
        <v>113.0</v>
      </c>
      <c r="F39" s="24"/>
      <c r="G39" s="26" t="n">
        <f>50</f>
        <v>50.0</v>
      </c>
      <c r="H39" s="25"/>
      <c r="I39" s="26" t="n">
        <f>163</f>
        <v>163.0</v>
      </c>
      <c r="J39" s="23"/>
      <c r="K39" s="26" t="n">
        <f>28740000</f>
        <v>2.874E7</v>
      </c>
      <c r="L39" s="24"/>
      <c r="M39" s="26" t="n">
        <f>20400000</f>
        <v>2.04E7</v>
      </c>
      <c r="N39" s="25"/>
      <c r="O39" s="26" t="n">
        <f>49140000</f>
        <v>4.914E7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n">
        <f>60</f>
        <v>60.0</v>
      </c>
      <c r="U39" s="24"/>
      <c r="V39" s="26" t="n">
        <f>60</f>
        <v>60.0</v>
      </c>
      <c r="W39" s="25"/>
      <c r="X39" s="26" t="n">
        <f>120</f>
        <v>120.0</v>
      </c>
      <c r="Y39" s="23" t="s">
        <v>34</v>
      </c>
      <c r="Z39" s="26" t="n">
        <f>4460</f>
        <v>4460.0</v>
      </c>
      <c r="AA39" s="24" t="s">
        <v>34</v>
      </c>
      <c r="AB39" s="26" t="n">
        <f>1555</f>
        <v>1555.0</v>
      </c>
      <c r="AC39" s="25" t="s">
        <v>34</v>
      </c>
      <c r="AD39" s="26" t="n">
        <f>6015</f>
        <v>6015.0</v>
      </c>
    </row>
    <row r="40">
      <c r="A40" s="21" t="s">
        <v>60</v>
      </c>
      <c r="B40" s="22" t="s">
        <v>27</v>
      </c>
      <c r="C40" s="22" t="s">
        <v>28</v>
      </c>
      <c r="D40" s="23"/>
      <c r="E40" s="26" t="n">
        <f>395</f>
        <v>395.0</v>
      </c>
      <c r="F40" s="24"/>
      <c r="G40" s="26" t="n">
        <f>86</f>
        <v>86.0</v>
      </c>
      <c r="H40" s="25"/>
      <c r="I40" s="26" t="n">
        <f>481</f>
        <v>481.0</v>
      </c>
      <c r="J40" s="23"/>
      <c r="K40" s="26" t="n">
        <f>77425000</f>
        <v>7.7425E7</v>
      </c>
      <c r="L40" s="24"/>
      <c r="M40" s="26" t="n">
        <f>39710000</f>
        <v>3.971E7</v>
      </c>
      <c r="N40" s="25"/>
      <c r="O40" s="26" t="n">
        <f>117135000</f>
        <v>1.17135E8</v>
      </c>
      <c r="P40" s="27" t="n">
        <f>996</f>
        <v>996.0</v>
      </c>
      <c r="Q40" s="28" t="n">
        <f>280</f>
        <v>280.0</v>
      </c>
      <c r="R40" s="29" t="n">
        <f>1276</f>
        <v>1276.0</v>
      </c>
      <c r="S40" s="23"/>
      <c r="T40" s="26" t="n">
        <f>310</f>
        <v>310.0</v>
      </c>
      <c r="U40" s="24"/>
      <c r="V40" s="26" t="n">
        <f>160</f>
        <v>160.0</v>
      </c>
      <c r="W40" s="25"/>
      <c r="X40" s="26" t="n">
        <f>470</f>
        <v>470.0</v>
      </c>
      <c r="Y40" s="23" t="s">
        <v>32</v>
      </c>
      <c r="Z40" s="26" t="n">
        <f>693</f>
        <v>693.0</v>
      </c>
      <c r="AA40" s="24"/>
      <c r="AB40" s="26" t="n">
        <f>415</f>
        <v>415.0</v>
      </c>
      <c r="AC40" s="25" t="s">
        <v>32</v>
      </c>
      <c r="AD40" s="26" t="n">
        <f>1108</f>
        <v>1108.0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